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rmonie/"/>
    </mc:Choice>
  </mc:AlternateContent>
  <xr:revisionPtr revIDLastSave="0" documentId="14_{B236FED1-796C-41DC-80C8-5CE755E8C81F}" xr6:coauthVersionLast="47" xr6:coauthVersionMax="47" xr10:uidLastSave="{00000000-0000-0000-0000-000000000000}"/>
  <bookViews>
    <workbookView xWindow="-120" yWindow="-120" windowWidth="25440" windowHeight="15390" xr2:uid="{7D662DCE-7C61-4DF5-BCB3-10E921B14ED9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G2" i="1"/>
  <c r="J2" i="1"/>
  <c r="M2" i="1"/>
  <c r="N2" i="1"/>
  <c r="O2" i="1" s="1"/>
  <c r="E3" i="1"/>
  <c r="G3" i="1"/>
  <c r="J3" i="1"/>
  <c r="M3" i="1"/>
  <c r="N3" i="1"/>
  <c r="O3" i="1" s="1"/>
  <c r="E4" i="1"/>
  <c r="G4" i="1"/>
  <c r="J4" i="1"/>
  <c r="M4" i="1"/>
  <c r="N4" i="1"/>
  <c r="O4" i="1" s="1"/>
  <c r="E5" i="1"/>
  <c r="G5" i="1"/>
  <c r="J5" i="1"/>
  <c r="M5" i="1"/>
  <c r="N5" i="1"/>
  <c r="O5" i="1" s="1"/>
  <c r="P5" i="1" s="1"/>
  <c r="Q5" i="1" s="1"/>
  <c r="E6" i="1"/>
  <c r="G6" i="1"/>
  <c r="J6" i="1"/>
  <c r="M6" i="1"/>
  <c r="N6" i="1"/>
  <c r="O6" i="1" s="1"/>
  <c r="E7" i="1"/>
  <c r="G7" i="1"/>
  <c r="J7" i="1"/>
  <c r="M7" i="1"/>
  <c r="N7" i="1"/>
  <c r="O7" i="1" s="1"/>
  <c r="E8" i="1"/>
  <c r="G8" i="1"/>
  <c r="J8" i="1"/>
  <c r="M8" i="1"/>
  <c r="N8" i="1"/>
  <c r="O8" i="1" s="1"/>
  <c r="E9" i="1"/>
  <c r="G9" i="1"/>
  <c r="J9" i="1"/>
  <c r="M9" i="1"/>
  <c r="N9" i="1"/>
  <c r="O9" i="1" s="1"/>
  <c r="P9" i="1" s="1"/>
  <c r="Q9" i="1" s="1"/>
  <c r="E10" i="1"/>
  <c r="G10" i="1"/>
  <c r="J10" i="1"/>
  <c r="M10" i="1"/>
  <c r="N10" i="1"/>
  <c r="O10" i="1" s="1"/>
  <c r="E11" i="1"/>
  <c r="G11" i="1"/>
  <c r="J11" i="1"/>
  <c r="M11" i="1"/>
  <c r="N11" i="1"/>
  <c r="O11" i="1" s="1"/>
  <c r="E12" i="1"/>
  <c r="G12" i="1"/>
  <c r="J12" i="1"/>
  <c r="M12" i="1"/>
  <c r="N12" i="1"/>
  <c r="O12" i="1" s="1"/>
  <c r="E13" i="1"/>
  <c r="G13" i="1"/>
  <c r="J13" i="1"/>
  <c r="M13" i="1"/>
  <c r="N13" i="1"/>
  <c r="O13" i="1" s="1"/>
  <c r="P13" i="1" s="1"/>
  <c r="Q13" i="1" s="1"/>
  <c r="E14" i="1"/>
  <c r="G14" i="1"/>
  <c r="J14" i="1"/>
  <c r="M14" i="1"/>
  <c r="N14" i="1"/>
  <c r="O14" i="1" s="1"/>
  <c r="E15" i="1"/>
  <c r="G15" i="1"/>
  <c r="J15" i="1"/>
  <c r="M15" i="1"/>
  <c r="N15" i="1"/>
  <c r="O15" i="1" s="1"/>
  <c r="E16" i="1"/>
  <c r="G16" i="1"/>
  <c r="J16" i="1"/>
  <c r="M16" i="1"/>
  <c r="N16" i="1"/>
  <c r="O16" i="1" s="1"/>
  <c r="E17" i="1"/>
  <c r="G17" i="1"/>
  <c r="J17" i="1"/>
  <c r="M17" i="1"/>
  <c r="N17" i="1"/>
  <c r="O17" i="1" s="1"/>
  <c r="P17" i="1" s="1"/>
  <c r="Q17" i="1" s="1"/>
  <c r="E18" i="1"/>
  <c r="G18" i="1"/>
  <c r="J18" i="1"/>
  <c r="M18" i="1"/>
  <c r="N18" i="1"/>
  <c r="O18" i="1" s="1"/>
  <c r="E19" i="1"/>
  <c r="G19" i="1"/>
  <c r="J19" i="1"/>
  <c r="M19" i="1"/>
  <c r="N19" i="1"/>
  <c r="O19" i="1" s="1"/>
  <c r="E20" i="1"/>
  <c r="G20" i="1"/>
  <c r="J20" i="1"/>
  <c r="M20" i="1"/>
  <c r="N20" i="1"/>
  <c r="O20" i="1" s="1"/>
  <c r="E21" i="1"/>
  <c r="G21" i="1"/>
  <c r="J21" i="1"/>
  <c r="M21" i="1"/>
  <c r="N21" i="1"/>
  <c r="O21" i="1" s="1"/>
  <c r="P21" i="1" s="1"/>
  <c r="Q21" i="1" s="1"/>
  <c r="E22" i="1"/>
  <c r="G22" i="1"/>
  <c r="J22" i="1"/>
  <c r="M22" i="1"/>
  <c r="N22" i="1"/>
  <c r="O22" i="1" s="1"/>
  <c r="E23" i="1"/>
  <c r="G23" i="1"/>
  <c r="J23" i="1"/>
  <c r="M23" i="1"/>
  <c r="N23" i="1"/>
  <c r="O23" i="1" s="1"/>
  <c r="E24" i="1"/>
  <c r="G24" i="1"/>
  <c r="J24" i="1"/>
  <c r="M24" i="1"/>
  <c r="N24" i="1"/>
  <c r="O24" i="1" s="1"/>
  <c r="E25" i="1"/>
  <c r="G25" i="1"/>
  <c r="J25" i="1"/>
  <c r="M25" i="1"/>
  <c r="N25" i="1"/>
  <c r="O25" i="1" s="1"/>
  <c r="P25" i="1" s="1"/>
  <c r="Q25" i="1" s="1"/>
  <c r="E26" i="1"/>
  <c r="G26" i="1"/>
  <c r="J26" i="1"/>
  <c r="M26" i="1"/>
  <c r="N26" i="1"/>
  <c r="O26" i="1" s="1"/>
  <c r="E27" i="1"/>
  <c r="G27" i="1"/>
  <c r="J27" i="1"/>
  <c r="M27" i="1"/>
  <c r="N27" i="1"/>
  <c r="O27" i="1" s="1"/>
  <c r="E29" i="1"/>
  <c r="G29" i="1"/>
  <c r="J29" i="1"/>
  <c r="M29" i="1"/>
  <c r="N29" i="1"/>
  <c r="O29" i="1" s="1"/>
  <c r="E30" i="1"/>
  <c r="G30" i="1"/>
  <c r="J30" i="1"/>
  <c r="M30" i="1"/>
  <c r="N30" i="1"/>
  <c r="O30" i="1" s="1"/>
  <c r="P30" i="1" s="1"/>
  <c r="Q30" i="1" s="1"/>
  <c r="E31" i="1"/>
  <c r="G31" i="1"/>
  <c r="J31" i="1"/>
  <c r="M31" i="1"/>
  <c r="N31" i="1"/>
  <c r="O31" i="1" s="1"/>
  <c r="E28" i="1"/>
  <c r="G28" i="1"/>
  <c r="J28" i="1"/>
  <c r="M28" i="1"/>
  <c r="N28" i="1"/>
  <c r="O28" i="1" s="1"/>
  <c r="P29" i="1" l="1"/>
  <c r="Q29" i="1" s="1"/>
  <c r="P4" i="1"/>
  <c r="Q4" i="1" s="1"/>
  <c r="P27" i="1"/>
  <c r="Q27" i="1" s="1"/>
  <c r="P23" i="1"/>
  <c r="Q23" i="1" s="1"/>
  <c r="P19" i="1"/>
  <c r="Q19" i="1" s="1"/>
  <c r="P15" i="1"/>
  <c r="Q15" i="1" s="1"/>
  <c r="P11" i="1"/>
  <c r="Q11" i="1" s="1"/>
  <c r="P7" i="1"/>
  <c r="Q7" i="1" s="1"/>
  <c r="P3" i="1"/>
  <c r="Q3" i="1" s="1"/>
  <c r="P24" i="1"/>
  <c r="Q24" i="1" s="1"/>
  <c r="P20" i="1"/>
  <c r="Q20" i="1" s="1"/>
  <c r="P16" i="1"/>
  <c r="Q16" i="1" s="1"/>
  <c r="P12" i="1"/>
  <c r="Q12" i="1" s="1"/>
  <c r="P8" i="1"/>
  <c r="Q8" i="1" s="1"/>
  <c r="P28" i="1"/>
  <c r="Q28" i="1" s="1"/>
  <c r="P31" i="1"/>
  <c r="Q31" i="1" s="1"/>
  <c r="P26" i="1"/>
  <c r="Q26" i="1" s="1"/>
  <c r="P22" i="1"/>
  <c r="Q22" i="1" s="1"/>
  <c r="P18" i="1"/>
  <c r="Q18" i="1" s="1"/>
  <c r="P14" i="1"/>
  <c r="Q14" i="1" s="1"/>
  <c r="P10" i="1"/>
  <c r="Q10" i="1" s="1"/>
  <c r="P6" i="1"/>
  <c r="Q6" i="1" s="1"/>
  <c r="P2" i="1"/>
  <c r="Q2" i="1" s="1"/>
</calcChain>
</file>

<file path=xl/sharedStrings.xml><?xml version="1.0" encoding="utf-8"?>
<sst xmlns="http://schemas.openxmlformats.org/spreadsheetml/2006/main" count="78" uniqueCount="49">
  <si>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</si>
  <si>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</si>
  <si>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</si>
  <si>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</si>
  <si>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</si>
  <si>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</si>
  <si>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</si>
  <si>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</si>
  <si>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</si>
  <si>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</si>
  <si>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</si>
  <si>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</si>
  <si>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</si>
  <si>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</si>
  <si>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</si>
  <si>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</si>
  <si>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Wolter Eling</t>
  </si>
  <si>
    <t>A</t>
  </si>
  <si>
    <t>Michiel Weisbeek</t>
  </si>
  <si>
    <t>Tjaart Schaub</t>
  </si>
  <si>
    <t>Jan Knol</t>
  </si>
  <si>
    <t>GF</t>
  </si>
  <si>
    <t>Eddie Siemens</t>
  </si>
  <si>
    <t>Mark Meijer</t>
  </si>
  <si>
    <t>Harrie Viswat</t>
  </si>
  <si>
    <t>Hans van Engelen</t>
  </si>
  <si>
    <t>Geiko Reder</t>
  </si>
  <si>
    <t>Mehmet Apaydin</t>
  </si>
  <si>
    <t>René Martena</t>
  </si>
  <si>
    <t>Koos Blaauw (neef)</t>
  </si>
  <si>
    <t>Richard Kant</t>
  </si>
  <si>
    <t>Johnny Geertsma</t>
  </si>
  <si>
    <t>Lucas Bronsema</t>
  </si>
  <si>
    <t>Johan Edens</t>
  </si>
  <si>
    <t>Henk Matthijssen</t>
  </si>
  <si>
    <t>Fokko van Biessum</t>
  </si>
  <si>
    <t xml:space="preserve">Hendrik Sloot   </t>
  </si>
  <si>
    <t>Peter Lambeck</t>
  </si>
  <si>
    <t xml:space="preserve">Hilko Blaauw   </t>
  </si>
  <si>
    <t>Ron Pijper</t>
  </si>
  <si>
    <t>Geert Grevink</t>
  </si>
  <si>
    <t>Tom Been</t>
  </si>
  <si>
    <t>Kasper Sturre</t>
  </si>
  <si>
    <t>Peter Keizer</t>
  </si>
  <si>
    <t xml:space="preserve">Alex Watermulder   </t>
  </si>
  <si>
    <t>Jacob Bosma</t>
  </si>
  <si>
    <t xml:space="preserve">Henk Bos   </t>
  </si>
  <si>
    <t>Nieuw te maken</t>
  </si>
  <si>
    <t>Willie Siemens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</si>
</sst>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3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4"/>
      <color theme="1"/>
      <name val="Aptos Narrow"/>
      <family val="2"/>
      <scheme val="minor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rgb="FF99CC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Border="0" applyProtection="0"/>
    <xf numFmtId="164" fontId="8" fillId="0" borderId="0" applyBorder="0" applyProtection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3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textRotation="90"/>
    </xf>
    <xf numFmtId="0" fontId="1" fillId="0" borderId="3" xfId="0" applyFont="1" applyBorder="1" applyAlignment="1" applyProtection="1">
      <alignment horizontal="center" textRotation="90"/>
      <protection locked="0"/>
    </xf>
    <xf numFmtId="0" fontId="5" fillId="0" borderId="1" xfId="0" applyFont="1" applyBorder="1" applyAlignment="1">
      <alignment horizontal="center"/>
    </xf>
    <xf numFmtId="16" fontId="6" fillId="0" borderId="1" xfId="0" applyNumberFormat="1" applyFont="1" applyBorder="1" applyAlignment="1" applyProtection="1">
      <alignment horizontal="center"/>
      <protection locked="0"/>
    </xf>
    <xf numFmtId="0" fontId="6" fillId="2" borderId="4" xfId="1" applyFont="1" applyFill="1" applyBorder="1" applyProtection="1">
      <protection locked="0"/>
    </xf>
    <xf numFmtId="164" fontId="9" fillId="0" borderId="1" xfId="2" applyFont="1" applyBorder="1" applyAlignment="1" applyProtection="1">
      <alignment horizontal="center"/>
    </xf>
    <xf numFmtId="165" fontId="10" fillId="0" borderId="3" xfId="1" applyNumberFormat="1" applyFont="1" applyBorder="1" applyAlignment="1" applyProtection="1">
      <alignment horizontal="center"/>
    </xf>
    <xf numFmtId="0" fontId="10" fillId="2" borderId="3" xfId="1" applyFont="1" applyFill="1" applyBorder="1" applyAlignment="1" applyProtection="1">
      <alignment horizontal="center"/>
      <protection locked="0"/>
    </xf>
    <xf numFmtId="165" fontId="11" fillId="0" borderId="1" xfId="1" applyNumberFormat="1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165" fontId="11" fillId="0" borderId="2" xfId="0" applyNumberFormat="1" applyFont="1" applyBorder="1"/>
    <xf numFmtId="1" fontId="11" fillId="0" borderId="3" xfId="0" applyNumberFormat="1" applyFont="1" applyBorder="1"/>
    <xf numFmtId="0" fontId="9" fillId="0" borderId="3" xfId="0" applyFont="1" applyBorder="1" applyProtection="1">
      <protection locked="0"/>
    </xf>
    <xf numFmtId="166" fontId="6" fillId="0" borderId="1" xfId="0" applyNumberFormat="1" applyFont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1" fontId="12" fillId="2" borderId="3" xfId="0" applyNumberFormat="1" applyFont="1" applyFill="1" applyBorder="1" applyAlignment="1" applyProtection="1">
      <alignment horizontal="center"/>
      <protection locked="0"/>
    </xf>
    <xf numFmtId="165" fontId="11" fillId="0" borderId="1" xfId="0" applyNumberFormat="1" applyFont="1" applyBorder="1"/>
    <xf numFmtId="16" fontId="6" fillId="0" borderId="3" xfId="0" applyNumberFormat="1" applyFont="1" applyBorder="1" applyAlignment="1" applyProtection="1">
      <alignment horizontal="center"/>
      <protection locked="0"/>
    </xf>
    <xf numFmtId="0" fontId="6" fillId="2" borderId="4" xfId="1" applyFont="1" applyFill="1" applyBorder="1" applyAlignment="1" applyProtection="1">
      <alignment horizontal="left"/>
      <protection locked="0"/>
    </xf>
    <xf numFmtId="1" fontId="10" fillId="2" borderId="3" xfId="0" applyNumberFormat="1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16" fontId="11" fillId="0" borderId="3" xfId="0" applyNumberFormat="1" applyFont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0" fillId="0" borderId="3" xfId="0" applyBorder="1"/>
  </cellXfs>
  <cellStyles count="3">
    <cellStyle name="Excel Built-in Normal" xfId="2" xr:uid="{0B4C5AEE-2A13-4839-B369-FB0020FEB252}"/>
    <cellStyle name="Standaard" xfId="0" builtinId="0"/>
    <cellStyle name="Standaard 2" xfId="1" xr:uid="{E5E101E9-3337-430D-A25F-2DD875A3CD5F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rmonie/DRIEBANDEN%20WINCHOTEN28-9%202024.xlsm" TargetMode="External"/><Relationship Id="rId1" Type="http://schemas.openxmlformats.org/officeDocument/2006/relationships/externalLinkPath" Target="DRIEBANDEN%20WINCHOTEN28-9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rmonie/Herstelde%20einduitslag%20voorronde%20Driebanden%20per%2029-9-2024.xlsm" TargetMode="External"/><Relationship Id="rId1" Type="http://schemas.openxmlformats.org/officeDocument/2006/relationships/externalLinkPath" Target="Herstelde%20einduitslag%20voorronde%20Driebanden%20per%2029-9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 refreshError="1"/>
      <sheetData sheetId="1" refreshError="1"/>
      <sheetData sheetId="2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173D-4ABC-4573-9170-C89F18043B36}">
  <sheetPr>
    <pageSetUpPr fitToPage="1"/>
  </sheetPr>
  <dimension ref="A1:S31"/>
  <sheetViews>
    <sheetView tabSelected="1" workbookViewId="0">
      <selection activeCell="G11" sqref="G11"/>
    </sheetView>
  </sheetViews>
  <sheetFormatPr defaultRowHeight="15" x14ac:dyDescent="0.25"/>
  <cols>
    <col min="1" max="1" width="3.28515625" bestFit="1" customWidth="1"/>
    <col min="2" max="2" width="9.85546875" bestFit="1" customWidth="1"/>
    <col min="3" max="3" width="25.42578125" bestFit="1" customWidth="1"/>
    <col min="4" max="4" width="2.7109375" bestFit="1" customWidth="1"/>
    <col min="5" max="5" width="8.28515625" bestFit="1" customWidth="1"/>
    <col min="6" max="6" width="4.42578125" bestFit="1" customWidth="1"/>
    <col min="7" max="7" width="8.28515625" bestFit="1" customWidth="1"/>
    <col min="8" max="8" width="4.42578125" bestFit="1" customWidth="1"/>
    <col min="9" max="9" width="4.140625" bestFit="1" customWidth="1"/>
    <col min="10" max="10" width="6" bestFit="1" customWidth="1"/>
    <col min="11" max="12" width="4.42578125" bestFit="1" customWidth="1"/>
    <col min="13" max="13" width="6" bestFit="1" customWidth="1"/>
    <col min="14" max="14" width="4.42578125" bestFit="1" customWidth="1"/>
    <col min="15" max="15" width="8.28515625" bestFit="1" customWidth="1"/>
    <col min="16" max="16" width="11.42578125" bestFit="1" customWidth="1"/>
    <col min="17" max="17" width="6" bestFit="1" customWidth="1"/>
    <col min="18" max="18" width="4.28515625" bestFit="1" customWidth="1"/>
    <col min="19" max="19" width="4.140625" bestFit="1" customWidth="1"/>
  </cols>
  <sheetData>
    <row r="1" spans="1:19" ht="135.75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5" t="s">
        <v>10</v>
      </c>
      <c r="N1" s="5" t="s">
        <v>11</v>
      </c>
      <c r="O1" s="8" t="s">
        <v>12</v>
      </c>
      <c r="P1" s="9" t="s">
        <v>13</v>
      </c>
      <c r="Q1" s="10" t="s">
        <v>14</v>
      </c>
      <c r="R1" s="11" t="s">
        <v>15</v>
      </c>
      <c r="S1" s="11" t="s">
        <v>47</v>
      </c>
    </row>
    <row r="2" spans="1:19" ht="18.75" x14ac:dyDescent="0.3">
      <c r="A2" s="12">
        <v>1</v>
      </c>
      <c r="B2" s="26">
        <v>45563</v>
      </c>
      <c r="C2" s="27" t="s">
        <v>18</v>
      </c>
      <c r="D2" s="15" t="s">
        <v>17</v>
      </c>
      <c r="E2" s="16">
        <f>VLOOKUP(F2,[1]Hulpblad!I$6:J103,2,FALSE)</f>
        <v>0.68400000000000005</v>
      </c>
      <c r="F2" s="28">
        <v>20</v>
      </c>
      <c r="G2" s="18">
        <f>F2/30</f>
        <v>0.66666666666666663</v>
      </c>
      <c r="H2" s="19">
        <v>25</v>
      </c>
      <c r="I2" s="19">
        <v>4</v>
      </c>
      <c r="J2" s="20">
        <f>H2/F2*100</f>
        <v>125</v>
      </c>
      <c r="K2" s="19">
        <v>31</v>
      </c>
      <c r="L2" s="19">
        <v>11</v>
      </c>
      <c r="M2" s="20">
        <f>K2/F2*100</f>
        <v>155</v>
      </c>
      <c r="N2" s="21">
        <f>H2+K2</f>
        <v>56</v>
      </c>
      <c r="O2" s="22">
        <f>N2/60</f>
        <v>0.93333333333333335</v>
      </c>
      <c r="P2" s="23">
        <f>O2/G2*100</f>
        <v>140</v>
      </c>
      <c r="Q2" s="24">
        <f>ROUNDDOWN(P2,0)</f>
        <v>140</v>
      </c>
      <c r="R2" s="25"/>
      <c r="S2" s="37">
        <v>22</v>
      </c>
    </row>
    <row r="3" spans="1:19" ht="18.75" x14ac:dyDescent="0.3">
      <c r="A3" s="12">
        <v>2</v>
      </c>
      <c r="B3" s="13">
        <v>45562</v>
      </c>
      <c r="C3" s="14" t="s">
        <v>16</v>
      </c>
      <c r="D3" s="15" t="s">
        <v>17</v>
      </c>
      <c r="E3" s="16">
        <f>VLOOKUP(F3,[1]Hulpblad!I$6:J89,2,FALSE)</f>
        <v>0.55000000000000004</v>
      </c>
      <c r="F3" s="17">
        <v>16</v>
      </c>
      <c r="G3" s="18">
        <f>F3/30</f>
        <v>0.53333333333333333</v>
      </c>
      <c r="H3" s="19">
        <v>19</v>
      </c>
      <c r="I3" s="19">
        <v>3</v>
      </c>
      <c r="J3" s="20">
        <f>H3/F3*100</f>
        <v>118.75</v>
      </c>
      <c r="K3" s="19">
        <v>23</v>
      </c>
      <c r="L3" s="19">
        <v>4</v>
      </c>
      <c r="M3" s="20">
        <f>K3/F3*100</f>
        <v>143.75</v>
      </c>
      <c r="N3" s="21">
        <f>H3+K3</f>
        <v>42</v>
      </c>
      <c r="O3" s="22">
        <f>N3/60</f>
        <v>0.7</v>
      </c>
      <c r="P3" s="29">
        <f>O3/G3*100</f>
        <v>131.25</v>
      </c>
      <c r="Q3" s="24">
        <f>ROUNDDOWN(P3,0)</f>
        <v>131</v>
      </c>
      <c r="R3" s="25"/>
      <c r="S3" s="37">
        <v>17</v>
      </c>
    </row>
    <row r="4" spans="1:19" ht="18.75" x14ac:dyDescent="0.3">
      <c r="A4" s="12">
        <v>3</v>
      </c>
      <c r="B4" s="30">
        <v>45560</v>
      </c>
      <c r="C4" s="14" t="s">
        <v>19</v>
      </c>
      <c r="D4" s="15" t="s">
        <v>17</v>
      </c>
      <c r="E4" s="16">
        <f>VLOOKUP(F4,[1]Hulpblad!I$6:J82,2,FALSE)</f>
        <v>0.55000000000000004</v>
      </c>
      <c r="F4" s="17">
        <v>16</v>
      </c>
      <c r="G4" s="18">
        <f>F4/30</f>
        <v>0.53333333333333333</v>
      </c>
      <c r="H4" s="19">
        <v>20</v>
      </c>
      <c r="I4" s="19">
        <v>4</v>
      </c>
      <c r="J4" s="20">
        <f>H4/F4*100</f>
        <v>125</v>
      </c>
      <c r="K4" s="19">
        <v>22</v>
      </c>
      <c r="L4" s="19">
        <v>3</v>
      </c>
      <c r="M4" s="20">
        <f>K4/F4*100</f>
        <v>137.5</v>
      </c>
      <c r="N4" s="21">
        <f>H4+K4</f>
        <v>42</v>
      </c>
      <c r="O4" s="22">
        <f>N4/60</f>
        <v>0.7</v>
      </c>
      <c r="P4" s="29">
        <f>O4/G4*100</f>
        <v>131.25</v>
      </c>
      <c r="Q4" s="24">
        <f>ROUNDDOWN(P4,0)</f>
        <v>131</v>
      </c>
      <c r="R4" s="25"/>
      <c r="S4" s="37">
        <v>17</v>
      </c>
    </row>
    <row r="5" spans="1:19" ht="18.75" x14ac:dyDescent="0.3">
      <c r="A5" s="12">
        <v>4</v>
      </c>
      <c r="B5" s="30">
        <v>45563</v>
      </c>
      <c r="C5" s="31" t="s">
        <v>20</v>
      </c>
      <c r="D5" s="15" t="s">
        <v>17</v>
      </c>
      <c r="E5" s="16">
        <f>VLOOKUP(F5,[1]Hulpblad!I$6:J94,2,FALSE)</f>
        <v>0.51700000000000002</v>
      </c>
      <c r="F5" s="17">
        <v>15</v>
      </c>
      <c r="G5" s="18">
        <f>F5/30</f>
        <v>0.5</v>
      </c>
      <c r="H5" s="19">
        <v>11</v>
      </c>
      <c r="I5" s="19">
        <v>3</v>
      </c>
      <c r="J5" s="20">
        <f>H5/F5*100</f>
        <v>73.333333333333329</v>
      </c>
      <c r="K5" s="19">
        <v>25</v>
      </c>
      <c r="L5" s="19">
        <v>6</v>
      </c>
      <c r="M5" s="20">
        <f>K5/F5*100</f>
        <v>166.66666666666669</v>
      </c>
      <c r="N5" s="21">
        <f>H5+K5</f>
        <v>36</v>
      </c>
      <c r="O5" s="22">
        <f>N5/60</f>
        <v>0.6</v>
      </c>
      <c r="P5" s="29">
        <f>O5/G5*100</f>
        <v>120</v>
      </c>
      <c r="Q5" s="24">
        <f>ROUNDDOWN(P5,0)</f>
        <v>120</v>
      </c>
      <c r="R5" s="25" t="s">
        <v>21</v>
      </c>
      <c r="S5" s="37">
        <v>16</v>
      </c>
    </row>
    <row r="6" spans="1:19" ht="18.75" x14ac:dyDescent="0.3">
      <c r="A6" s="12">
        <v>5</v>
      </c>
      <c r="B6" s="30"/>
      <c r="C6" s="14" t="s">
        <v>22</v>
      </c>
      <c r="D6" s="15" t="s">
        <v>17</v>
      </c>
      <c r="E6" s="16">
        <f>VLOOKUP(F6,[1]Hulpblad!I$6:J101,2,FALSE)</f>
        <v>1.1839999999999999</v>
      </c>
      <c r="F6" s="17">
        <v>35</v>
      </c>
      <c r="G6" s="18">
        <f>F6/30</f>
        <v>1.1666666666666667</v>
      </c>
      <c r="H6" s="19">
        <v>43</v>
      </c>
      <c r="I6" s="19">
        <v>5</v>
      </c>
      <c r="J6" s="20">
        <f>H6/F6*100</f>
        <v>122.85714285714286</v>
      </c>
      <c r="K6" s="19">
        <v>38</v>
      </c>
      <c r="L6" s="19">
        <v>10</v>
      </c>
      <c r="M6" s="20">
        <f>K6/F6*100</f>
        <v>108.57142857142857</v>
      </c>
      <c r="N6" s="21">
        <f>H6+K6</f>
        <v>81</v>
      </c>
      <c r="O6" s="22">
        <f>N6/60</f>
        <v>1.35</v>
      </c>
      <c r="P6" s="29">
        <f>O6/G6*100</f>
        <v>115.71428571428572</v>
      </c>
      <c r="Q6" s="24">
        <f>ROUNDDOWN(P6,0)</f>
        <v>115</v>
      </c>
      <c r="R6" s="25"/>
      <c r="S6" s="37"/>
    </row>
    <row r="7" spans="1:19" ht="18.75" x14ac:dyDescent="0.3">
      <c r="A7" s="12">
        <v>6</v>
      </c>
      <c r="B7" s="30">
        <v>45559</v>
      </c>
      <c r="C7" s="14" t="s">
        <v>23</v>
      </c>
      <c r="D7" s="15" t="s">
        <v>17</v>
      </c>
      <c r="E7" s="16">
        <f>VLOOKUP(F7,[1]Hulpblad!I$6:J92,2,FALSE)</f>
        <v>0.48399999999999999</v>
      </c>
      <c r="F7" s="17">
        <v>14</v>
      </c>
      <c r="G7" s="18">
        <f>F7/30</f>
        <v>0.46666666666666667</v>
      </c>
      <c r="H7" s="19">
        <v>15</v>
      </c>
      <c r="I7" s="19">
        <v>4</v>
      </c>
      <c r="J7" s="20">
        <f>H7/F7*100</f>
        <v>107.14285714285714</v>
      </c>
      <c r="K7" s="19">
        <v>17</v>
      </c>
      <c r="L7" s="19">
        <v>4</v>
      </c>
      <c r="M7" s="20">
        <f>K7/F7*100</f>
        <v>121.42857142857142</v>
      </c>
      <c r="N7" s="21">
        <f>H7+K7</f>
        <v>32</v>
      </c>
      <c r="O7" s="22">
        <f>N7/60</f>
        <v>0.53333333333333333</v>
      </c>
      <c r="P7" s="29">
        <f>O7/G7*100</f>
        <v>114.28571428571428</v>
      </c>
      <c r="Q7" s="24">
        <f>ROUNDDOWN(P7,0)</f>
        <v>114</v>
      </c>
      <c r="R7" s="25"/>
      <c r="S7" s="37"/>
    </row>
    <row r="8" spans="1:19" ht="18.75" x14ac:dyDescent="0.3">
      <c r="A8" s="12">
        <v>7</v>
      </c>
      <c r="B8" s="30">
        <v>45560</v>
      </c>
      <c r="C8" s="14" t="s">
        <v>24</v>
      </c>
      <c r="D8" s="15" t="s">
        <v>17</v>
      </c>
      <c r="E8" s="16">
        <f>VLOOKUP(F8,[1]Hulpblad!I$6:J77,2,FALSE)</f>
        <v>0.85</v>
      </c>
      <c r="F8" s="17">
        <v>25</v>
      </c>
      <c r="G8" s="18">
        <f>F8/30</f>
        <v>0.83333333333333337</v>
      </c>
      <c r="H8" s="19">
        <v>21</v>
      </c>
      <c r="I8" s="19">
        <v>4</v>
      </c>
      <c r="J8" s="20">
        <f>H8/F8*100</f>
        <v>84</v>
      </c>
      <c r="K8" s="19">
        <v>36</v>
      </c>
      <c r="L8" s="19">
        <v>8</v>
      </c>
      <c r="M8" s="20">
        <f>K8/F8*100</f>
        <v>144</v>
      </c>
      <c r="N8" s="21">
        <f>H8+K8</f>
        <v>57</v>
      </c>
      <c r="O8" s="22">
        <f>N8/60</f>
        <v>0.95</v>
      </c>
      <c r="P8" s="29">
        <f>O8/G8*100</f>
        <v>113.99999999999999</v>
      </c>
      <c r="Q8" s="24">
        <f>ROUNDDOWN(P8,0)</f>
        <v>114</v>
      </c>
      <c r="R8" s="25"/>
      <c r="S8" s="37"/>
    </row>
    <row r="9" spans="1:19" ht="18.75" x14ac:dyDescent="0.3">
      <c r="A9" s="12">
        <v>8</v>
      </c>
      <c r="B9" s="30">
        <v>45562</v>
      </c>
      <c r="C9" s="27" t="s">
        <v>25</v>
      </c>
      <c r="D9" s="15" t="s">
        <v>17</v>
      </c>
      <c r="E9" s="16">
        <f>VLOOKUP(F9,[1]Hulpblad!I$6:J83,2,FALSE)</f>
        <v>0.65</v>
      </c>
      <c r="F9" s="32">
        <v>19</v>
      </c>
      <c r="G9" s="18">
        <f>F9/30</f>
        <v>0.6333333333333333</v>
      </c>
      <c r="H9" s="19">
        <v>29</v>
      </c>
      <c r="I9" s="19">
        <v>5</v>
      </c>
      <c r="J9" s="20">
        <f>H9/F9*100</f>
        <v>152.63157894736844</v>
      </c>
      <c r="K9" s="19">
        <v>14</v>
      </c>
      <c r="L9" s="19">
        <v>3</v>
      </c>
      <c r="M9" s="20">
        <f>K9/F9*100</f>
        <v>73.68421052631578</v>
      </c>
      <c r="N9" s="21">
        <f>H9+K9</f>
        <v>43</v>
      </c>
      <c r="O9" s="22">
        <f>N9/60</f>
        <v>0.71666666666666667</v>
      </c>
      <c r="P9" s="29">
        <f>O9/G9*100</f>
        <v>113.1578947368421</v>
      </c>
      <c r="Q9" s="24">
        <f>ROUNDDOWN(P9,0)</f>
        <v>113</v>
      </c>
      <c r="R9" s="25"/>
      <c r="S9" s="37"/>
    </row>
    <row r="10" spans="1:19" ht="18.75" x14ac:dyDescent="0.3">
      <c r="A10" s="12">
        <v>9</v>
      </c>
      <c r="B10" s="30">
        <v>45560</v>
      </c>
      <c r="C10" s="33" t="s">
        <v>26</v>
      </c>
      <c r="D10" s="15" t="s">
        <v>17</v>
      </c>
      <c r="E10" s="16">
        <f>VLOOKUP(F10,[1]Hulpblad!I$6:J125,2,FALSE)</f>
        <v>0.45</v>
      </c>
      <c r="F10" s="28">
        <v>13</v>
      </c>
      <c r="G10" s="18">
        <f>F10/30</f>
        <v>0.43333333333333335</v>
      </c>
      <c r="H10" s="19">
        <v>11</v>
      </c>
      <c r="I10" s="19">
        <v>2</v>
      </c>
      <c r="J10" s="20">
        <f>H10/F10*100</f>
        <v>84.615384615384613</v>
      </c>
      <c r="K10" s="19">
        <v>17</v>
      </c>
      <c r="L10" s="19">
        <v>4</v>
      </c>
      <c r="M10" s="20">
        <f>K10/F10*100</f>
        <v>130.76923076923077</v>
      </c>
      <c r="N10" s="21">
        <f>H10+K10</f>
        <v>28</v>
      </c>
      <c r="O10" s="22">
        <f>N10/60</f>
        <v>0.46666666666666667</v>
      </c>
      <c r="P10" s="29">
        <f>O10/G10*100</f>
        <v>107.69230769230769</v>
      </c>
      <c r="Q10" s="24">
        <f>ROUNDDOWN(P10,0)</f>
        <v>107</v>
      </c>
      <c r="R10" s="25"/>
      <c r="S10" s="37"/>
    </row>
    <row r="11" spans="1:19" ht="18.75" x14ac:dyDescent="0.3">
      <c r="A11" s="12">
        <v>10</v>
      </c>
      <c r="B11" s="30"/>
      <c r="C11" s="33" t="s">
        <v>27</v>
      </c>
      <c r="D11" s="15" t="s">
        <v>17</v>
      </c>
      <c r="E11" s="16">
        <f>VLOOKUP(F11,[1]Hulpblad!I$6:J86,2,FALSE)</f>
        <v>0.55000000000000004</v>
      </c>
      <c r="F11" s="28">
        <v>16</v>
      </c>
      <c r="G11" s="18">
        <f>F11/30</f>
        <v>0.53333333333333333</v>
      </c>
      <c r="H11" s="19">
        <v>21</v>
      </c>
      <c r="I11" s="19">
        <v>3</v>
      </c>
      <c r="J11" s="20">
        <f>H11/F11*100</f>
        <v>131.25</v>
      </c>
      <c r="K11" s="19">
        <v>13</v>
      </c>
      <c r="L11" s="19">
        <v>2</v>
      </c>
      <c r="M11" s="20">
        <f>K11/F11*100</f>
        <v>81.25</v>
      </c>
      <c r="N11" s="21">
        <f>H11+K11</f>
        <v>34</v>
      </c>
      <c r="O11" s="22">
        <f>N11/60</f>
        <v>0.56666666666666665</v>
      </c>
      <c r="P11" s="29">
        <f>O11/G11*100</f>
        <v>106.25</v>
      </c>
      <c r="Q11" s="24">
        <f>ROUNDDOWN(P11,0)</f>
        <v>106</v>
      </c>
      <c r="R11" s="25"/>
      <c r="S11" s="37"/>
    </row>
    <row r="12" spans="1:19" ht="18.75" x14ac:dyDescent="0.3">
      <c r="A12" s="12">
        <v>11</v>
      </c>
      <c r="B12" s="30">
        <v>45562</v>
      </c>
      <c r="C12" s="14" t="s">
        <v>28</v>
      </c>
      <c r="D12" s="15" t="s">
        <v>17</v>
      </c>
      <c r="E12" s="16">
        <f>VLOOKUP(F12,[1]Hulpblad!I$6:J93,2,FALSE)</f>
        <v>0.61699999999999999</v>
      </c>
      <c r="F12" s="17">
        <v>18</v>
      </c>
      <c r="G12" s="18">
        <f>F12/30</f>
        <v>0.6</v>
      </c>
      <c r="H12" s="19">
        <v>23</v>
      </c>
      <c r="I12" s="19">
        <v>6</v>
      </c>
      <c r="J12" s="20">
        <f>H12/F12*100</f>
        <v>127.77777777777777</v>
      </c>
      <c r="K12" s="19">
        <v>15</v>
      </c>
      <c r="L12" s="19">
        <v>3</v>
      </c>
      <c r="M12" s="20">
        <f>K12/F12*100</f>
        <v>83.333333333333343</v>
      </c>
      <c r="N12" s="21">
        <f>H12+K12</f>
        <v>38</v>
      </c>
      <c r="O12" s="22">
        <f>N12/60</f>
        <v>0.6333333333333333</v>
      </c>
      <c r="P12" s="29">
        <f>O12/G12*100</f>
        <v>105.55555555555556</v>
      </c>
      <c r="Q12" s="24">
        <f>ROUNDDOWN(P12,0)</f>
        <v>105</v>
      </c>
      <c r="R12" s="25"/>
      <c r="S12" s="37"/>
    </row>
    <row r="13" spans="1:19" ht="18.75" x14ac:dyDescent="0.3">
      <c r="A13" s="12">
        <v>12</v>
      </c>
      <c r="B13" s="30">
        <v>45563</v>
      </c>
      <c r="C13" s="27" t="s">
        <v>29</v>
      </c>
      <c r="D13" s="15" t="s">
        <v>17</v>
      </c>
      <c r="E13" s="16">
        <f>VLOOKUP(F13,[1]Hulpblad!I$6:J81,2,FALSE)</f>
        <v>0.68400000000000005</v>
      </c>
      <c r="F13" s="34">
        <v>20</v>
      </c>
      <c r="G13" s="18">
        <f>F13/30</f>
        <v>0.66666666666666663</v>
      </c>
      <c r="H13" s="19">
        <v>23</v>
      </c>
      <c r="I13" s="19">
        <v>6</v>
      </c>
      <c r="J13" s="20">
        <f>H13/F13*100</f>
        <v>114.99999999999999</v>
      </c>
      <c r="K13" s="19">
        <v>19</v>
      </c>
      <c r="L13" s="19">
        <v>4</v>
      </c>
      <c r="M13" s="20">
        <f>K13/F13*100</f>
        <v>95</v>
      </c>
      <c r="N13" s="21">
        <f>H13+K13</f>
        <v>42</v>
      </c>
      <c r="O13" s="22">
        <f>N13/60</f>
        <v>0.7</v>
      </c>
      <c r="P13" s="29">
        <f>O13/G13*100</f>
        <v>105</v>
      </c>
      <c r="Q13" s="24">
        <f>ROUNDDOWN(P13,0)</f>
        <v>105</v>
      </c>
      <c r="R13" s="25"/>
      <c r="S13" s="37"/>
    </row>
    <row r="14" spans="1:19" ht="18.75" x14ac:dyDescent="0.3">
      <c r="A14" s="12">
        <v>13</v>
      </c>
      <c r="B14" s="35">
        <v>45563</v>
      </c>
      <c r="C14" s="31" t="s">
        <v>30</v>
      </c>
      <c r="D14" s="15" t="s">
        <v>17</v>
      </c>
      <c r="E14" s="16">
        <f>VLOOKUP(F14,[1]Hulpblad!I$6:J97,2,FALSE)</f>
        <v>0.48399999999999999</v>
      </c>
      <c r="F14" s="17">
        <v>14</v>
      </c>
      <c r="G14" s="18">
        <f>F14/30</f>
        <v>0.46666666666666667</v>
      </c>
      <c r="H14" s="19">
        <v>15</v>
      </c>
      <c r="I14" s="19">
        <v>4</v>
      </c>
      <c r="J14" s="20">
        <f>H14/F14*100</f>
        <v>107.14285714285714</v>
      </c>
      <c r="K14" s="19">
        <v>14</v>
      </c>
      <c r="L14" s="19">
        <v>2</v>
      </c>
      <c r="M14" s="20">
        <f>K14/F14*100</f>
        <v>100</v>
      </c>
      <c r="N14" s="21">
        <f>H14+K14</f>
        <v>29</v>
      </c>
      <c r="O14" s="22">
        <f>N14/60</f>
        <v>0.48333333333333334</v>
      </c>
      <c r="P14" s="29">
        <f>O14/G14*100</f>
        <v>103.57142857142858</v>
      </c>
      <c r="Q14" s="24">
        <f>ROUNDDOWN(P14,0)</f>
        <v>103</v>
      </c>
      <c r="R14" s="25"/>
      <c r="S14" s="37"/>
    </row>
    <row r="15" spans="1:19" ht="18.75" x14ac:dyDescent="0.3">
      <c r="A15" s="12">
        <v>14</v>
      </c>
      <c r="B15" s="35">
        <v>45563</v>
      </c>
      <c r="C15" s="14" t="s">
        <v>32</v>
      </c>
      <c r="D15" s="15" t="s">
        <v>17</v>
      </c>
      <c r="E15" s="16">
        <f>VLOOKUP(F15,[1]Hulpblad!I$6:J85,2,FALSE)</f>
        <v>0.85</v>
      </c>
      <c r="F15" s="17">
        <v>25</v>
      </c>
      <c r="G15" s="18">
        <f>F15/30</f>
        <v>0.83333333333333337</v>
      </c>
      <c r="H15" s="19">
        <v>26</v>
      </c>
      <c r="I15" s="19">
        <v>4</v>
      </c>
      <c r="J15" s="20">
        <f>H15/F15*100</f>
        <v>104</v>
      </c>
      <c r="K15" s="19">
        <v>24</v>
      </c>
      <c r="L15" s="19">
        <v>4</v>
      </c>
      <c r="M15" s="20">
        <f>K15/F15*100</f>
        <v>96</v>
      </c>
      <c r="N15" s="21">
        <f>H15+K15</f>
        <v>50</v>
      </c>
      <c r="O15" s="22">
        <f>N15/60</f>
        <v>0.83333333333333337</v>
      </c>
      <c r="P15" s="29">
        <f>O15/G15*100</f>
        <v>100</v>
      </c>
      <c r="Q15" s="24">
        <f>ROUNDDOWN(P15,0)</f>
        <v>100</v>
      </c>
      <c r="R15" s="25"/>
      <c r="S15" s="37"/>
    </row>
    <row r="16" spans="1:19" ht="18.75" x14ac:dyDescent="0.3">
      <c r="A16" s="12">
        <v>15</v>
      </c>
      <c r="B16" s="30">
        <v>45563</v>
      </c>
      <c r="C16" s="14" t="s">
        <v>31</v>
      </c>
      <c r="D16" s="15" t="s">
        <v>17</v>
      </c>
      <c r="E16" s="16">
        <f>VLOOKUP(F16,[1]Hulpblad!I$6:J84,2,FALSE)</f>
        <v>0.75</v>
      </c>
      <c r="F16" s="17">
        <v>22</v>
      </c>
      <c r="G16" s="18">
        <f>F16/30</f>
        <v>0.73333333333333328</v>
      </c>
      <c r="H16" s="19">
        <v>23</v>
      </c>
      <c r="I16" s="19">
        <v>4</v>
      </c>
      <c r="J16" s="20">
        <f>H16/F16*100</f>
        <v>104.54545454545455</v>
      </c>
      <c r="K16" s="19">
        <v>21</v>
      </c>
      <c r="L16" s="19">
        <v>5</v>
      </c>
      <c r="M16" s="20">
        <f>K16/F16*100</f>
        <v>95.454545454545453</v>
      </c>
      <c r="N16" s="21">
        <f>H16+K16</f>
        <v>44</v>
      </c>
      <c r="O16" s="22">
        <f>N16/60</f>
        <v>0.73333333333333328</v>
      </c>
      <c r="P16" s="29">
        <f>O16/G16*100</f>
        <v>100</v>
      </c>
      <c r="Q16" s="24">
        <f>ROUNDDOWN(P16,0)</f>
        <v>100</v>
      </c>
      <c r="R16" s="25"/>
      <c r="S16" s="37"/>
    </row>
    <row r="17" spans="1:19" ht="18.75" x14ac:dyDescent="0.3">
      <c r="A17" s="12">
        <v>16</v>
      </c>
      <c r="B17" s="30">
        <v>45563</v>
      </c>
      <c r="C17" s="14" t="s">
        <v>33</v>
      </c>
      <c r="D17" s="15" t="s">
        <v>17</v>
      </c>
      <c r="E17" s="16">
        <f>VLOOKUP(F17,[1]Hulpblad!I$6:J87,2,FALSE)</f>
        <v>0.55000000000000004</v>
      </c>
      <c r="F17" s="17">
        <v>16</v>
      </c>
      <c r="G17" s="18">
        <f>F17/30</f>
        <v>0.53333333333333333</v>
      </c>
      <c r="H17" s="19">
        <v>19</v>
      </c>
      <c r="I17" s="19">
        <v>4</v>
      </c>
      <c r="J17" s="20">
        <f>H17/F17*100</f>
        <v>118.75</v>
      </c>
      <c r="K17" s="19">
        <v>12</v>
      </c>
      <c r="L17" s="19">
        <v>2</v>
      </c>
      <c r="M17" s="20">
        <f>K17/F17*100</f>
        <v>75</v>
      </c>
      <c r="N17" s="21">
        <f>H17+K17</f>
        <v>31</v>
      </c>
      <c r="O17" s="22">
        <f>N17/60</f>
        <v>0.51666666666666672</v>
      </c>
      <c r="P17" s="29">
        <f>O17/G17*100</f>
        <v>96.875000000000014</v>
      </c>
      <c r="Q17" s="24">
        <f>ROUNDDOWN(P17,0)</f>
        <v>96</v>
      </c>
      <c r="R17" s="25"/>
      <c r="S17" s="37"/>
    </row>
    <row r="18" spans="1:19" ht="18.75" x14ac:dyDescent="0.3">
      <c r="A18" s="12">
        <v>17</v>
      </c>
      <c r="B18" s="30">
        <v>45563</v>
      </c>
      <c r="C18" s="14" t="s">
        <v>34</v>
      </c>
      <c r="D18" s="15" t="s">
        <v>17</v>
      </c>
      <c r="E18" s="16">
        <f>VLOOKUP(F18,[1]Hulpblad!I$6:J67,2,FALSE)</f>
        <v>0.48399999999999999</v>
      </c>
      <c r="F18" s="17">
        <v>14</v>
      </c>
      <c r="G18" s="18">
        <f>F18/30</f>
        <v>0.46666666666666667</v>
      </c>
      <c r="H18" s="19">
        <v>13</v>
      </c>
      <c r="I18" s="19">
        <v>2</v>
      </c>
      <c r="J18" s="20">
        <f>H18/F18*100</f>
        <v>92.857142857142861</v>
      </c>
      <c r="K18" s="19">
        <v>13</v>
      </c>
      <c r="L18" s="19">
        <v>3</v>
      </c>
      <c r="M18" s="20">
        <f>K18/F18*100</f>
        <v>92.857142857142861</v>
      </c>
      <c r="N18" s="21">
        <f>H18+K18</f>
        <v>26</v>
      </c>
      <c r="O18" s="22">
        <f>N18/60</f>
        <v>0.43333333333333335</v>
      </c>
      <c r="P18" s="29">
        <f>O18/G18*100</f>
        <v>92.857142857142861</v>
      </c>
      <c r="Q18" s="24">
        <f>ROUNDDOWN(P18,0)</f>
        <v>92</v>
      </c>
      <c r="R18" s="25"/>
      <c r="S18" s="37"/>
    </row>
    <row r="19" spans="1:19" ht="18.75" x14ac:dyDescent="0.3">
      <c r="A19" s="12">
        <v>18</v>
      </c>
      <c r="B19" s="30"/>
      <c r="C19" s="14" t="s">
        <v>35</v>
      </c>
      <c r="D19" s="15" t="s">
        <v>17</v>
      </c>
      <c r="E19" s="16">
        <f>VLOOKUP(F19,[1]Hulpblad!I$6:J95,2,FALSE)</f>
        <v>0.61699999999999999</v>
      </c>
      <c r="F19" s="17">
        <v>18</v>
      </c>
      <c r="G19" s="18">
        <f>F19/30</f>
        <v>0.6</v>
      </c>
      <c r="H19" s="19">
        <v>18</v>
      </c>
      <c r="I19" s="19">
        <v>3</v>
      </c>
      <c r="J19" s="20">
        <f>H19/F19*100</f>
        <v>100</v>
      </c>
      <c r="K19" s="19">
        <v>14</v>
      </c>
      <c r="L19" s="19">
        <v>2</v>
      </c>
      <c r="M19" s="20">
        <f>K19/F19*100</f>
        <v>77.777777777777786</v>
      </c>
      <c r="N19" s="21">
        <f>H19+K19</f>
        <v>32</v>
      </c>
      <c r="O19" s="22">
        <f>N19/60</f>
        <v>0.53333333333333333</v>
      </c>
      <c r="P19" s="29">
        <f>O19/G19*100</f>
        <v>88.8888888888889</v>
      </c>
      <c r="Q19" s="24">
        <f>ROUNDDOWN(P19,0)</f>
        <v>88</v>
      </c>
      <c r="R19" s="25"/>
      <c r="S19" s="37"/>
    </row>
    <row r="20" spans="1:19" ht="18.75" x14ac:dyDescent="0.3">
      <c r="A20" s="12">
        <v>19</v>
      </c>
      <c r="B20" s="30">
        <v>45560</v>
      </c>
      <c r="C20" s="33" t="s">
        <v>36</v>
      </c>
      <c r="D20" s="15" t="s">
        <v>17</v>
      </c>
      <c r="E20" s="16">
        <f>VLOOKUP(F20,[1]Hulpblad!I$6:J76,2,FALSE)</f>
        <v>0.45</v>
      </c>
      <c r="F20" s="32">
        <v>13</v>
      </c>
      <c r="G20" s="18">
        <f>F20/30</f>
        <v>0.43333333333333335</v>
      </c>
      <c r="H20" s="19">
        <v>12</v>
      </c>
      <c r="I20" s="19">
        <v>2</v>
      </c>
      <c r="J20" s="20">
        <f>H20/F20*100</f>
        <v>92.307692307692307</v>
      </c>
      <c r="K20" s="19">
        <v>11</v>
      </c>
      <c r="L20" s="19">
        <v>5</v>
      </c>
      <c r="M20" s="20">
        <f>K20/F20*100</f>
        <v>84.615384615384613</v>
      </c>
      <c r="N20" s="21">
        <f>H20+K20</f>
        <v>23</v>
      </c>
      <c r="O20" s="22">
        <f>N20/60</f>
        <v>0.38333333333333336</v>
      </c>
      <c r="P20" s="29">
        <f>O20/G20*100</f>
        <v>88.461538461538467</v>
      </c>
      <c r="Q20" s="24">
        <f>ROUNDDOWN(P20,0)</f>
        <v>88</v>
      </c>
      <c r="R20" s="25"/>
      <c r="S20" s="37"/>
    </row>
    <row r="21" spans="1:19" ht="18.75" x14ac:dyDescent="0.3">
      <c r="A21" s="12">
        <v>20</v>
      </c>
      <c r="B21" s="30"/>
      <c r="C21" s="14" t="s">
        <v>37</v>
      </c>
      <c r="D21" s="15" t="s">
        <v>17</v>
      </c>
      <c r="E21" s="16">
        <f>VLOOKUP(F21,[1]Hulpblad!I$6:J88,2,FALSE)</f>
        <v>0.58399999999999996</v>
      </c>
      <c r="F21" s="17">
        <v>17</v>
      </c>
      <c r="G21" s="18">
        <f>F21/30</f>
        <v>0.56666666666666665</v>
      </c>
      <c r="H21" s="19">
        <v>14</v>
      </c>
      <c r="I21" s="19">
        <v>2</v>
      </c>
      <c r="J21" s="20">
        <f>H21/F21*100</f>
        <v>82.35294117647058</v>
      </c>
      <c r="K21" s="19">
        <v>15</v>
      </c>
      <c r="L21" s="19">
        <v>3</v>
      </c>
      <c r="M21" s="20">
        <f>K21/F21*100</f>
        <v>88.235294117647058</v>
      </c>
      <c r="N21" s="21">
        <f>H21+K21</f>
        <v>29</v>
      </c>
      <c r="O21" s="22">
        <f>N21/60</f>
        <v>0.48333333333333334</v>
      </c>
      <c r="P21" s="29">
        <f>O21/G21*100</f>
        <v>85.294117647058826</v>
      </c>
      <c r="Q21" s="24">
        <f>ROUNDDOWN(P21,0)</f>
        <v>85</v>
      </c>
      <c r="R21" s="25"/>
      <c r="S21" s="37"/>
    </row>
    <row r="22" spans="1:19" ht="18.75" x14ac:dyDescent="0.3">
      <c r="A22" s="12">
        <v>21</v>
      </c>
      <c r="B22" s="30">
        <v>45563</v>
      </c>
      <c r="C22" s="14" t="s">
        <v>38</v>
      </c>
      <c r="D22" s="15" t="s">
        <v>17</v>
      </c>
      <c r="E22" s="16">
        <f>VLOOKUP(F22,[1]Hulpblad!I$6:J78,2,FALSE)</f>
        <v>0.51700000000000002</v>
      </c>
      <c r="F22" s="17">
        <v>15</v>
      </c>
      <c r="G22" s="18">
        <f>F22/30</f>
        <v>0.5</v>
      </c>
      <c r="H22" s="19">
        <v>10</v>
      </c>
      <c r="I22" s="19">
        <v>3</v>
      </c>
      <c r="J22" s="20">
        <f>H22/F22*100</f>
        <v>66.666666666666657</v>
      </c>
      <c r="K22" s="19">
        <v>15</v>
      </c>
      <c r="L22" s="19">
        <v>3</v>
      </c>
      <c r="M22" s="20">
        <f>K22/F22*100</f>
        <v>100</v>
      </c>
      <c r="N22" s="21">
        <f>H22+K22</f>
        <v>25</v>
      </c>
      <c r="O22" s="22">
        <f>N22/60</f>
        <v>0.41666666666666669</v>
      </c>
      <c r="P22" s="29">
        <f>O22/G22*100</f>
        <v>83.333333333333343</v>
      </c>
      <c r="Q22" s="24">
        <f>ROUNDDOWN(P22,0)</f>
        <v>83</v>
      </c>
      <c r="R22" s="25"/>
      <c r="S22" s="37"/>
    </row>
    <row r="23" spans="1:19" ht="18.75" x14ac:dyDescent="0.3">
      <c r="A23" s="12">
        <v>22</v>
      </c>
      <c r="B23" s="30">
        <v>45563</v>
      </c>
      <c r="C23" s="14" t="s">
        <v>39</v>
      </c>
      <c r="D23" s="15" t="s">
        <v>17</v>
      </c>
      <c r="E23" s="16">
        <f>VLOOKUP(F23,[1]Hulpblad!I$6:J79,2,FALSE)</f>
        <v>0.58399999999999996</v>
      </c>
      <c r="F23" s="17">
        <v>17</v>
      </c>
      <c r="G23" s="18">
        <f>F23/30</f>
        <v>0.56666666666666665</v>
      </c>
      <c r="H23" s="19">
        <v>14</v>
      </c>
      <c r="I23" s="19">
        <v>2</v>
      </c>
      <c r="J23" s="20">
        <f>H23/F23*100</f>
        <v>82.35294117647058</v>
      </c>
      <c r="K23" s="19">
        <v>14</v>
      </c>
      <c r="L23" s="19">
        <v>3</v>
      </c>
      <c r="M23" s="20">
        <f>K23/F23*100</f>
        <v>82.35294117647058</v>
      </c>
      <c r="N23" s="21">
        <f>H23+K23</f>
        <v>28</v>
      </c>
      <c r="O23" s="22">
        <f>N23/60</f>
        <v>0.46666666666666667</v>
      </c>
      <c r="P23" s="29">
        <f>O23/G23*100</f>
        <v>82.352941176470594</v>
      </c>
      <c r="Q23" s="24">
        <f>ROUNDDOWN(P23,0)</f>
        <v>82</v>
      </c>
      <c r="R23" s="25"/>
      <c r="S23" s="37"/>
    </row>
    <row r="24" spans="1:19" ht="18.75" x14ac:dyDescent="0.3">
      <c r="A24" s="12">
        <v>23</v>
      </c>
      <c r="B24" s="30">
        <v>45563</v>
      </c>
      <c r="C24" s="14" t="s">
        <v>40</v>
      </c>
      <c r="D24" s="15" t="s">
        <v>17</v>
      </c>
      <c r="E24" s="16">
        <f>VLOOKUP(F24,[1]Hulpblad!I$6:J96,2,FALSE)</f>
        <v>0.65</v>
      </c>
      <c r="F24" s="17">
        <v>19</v>
      </c>
      <c r="G24" s="18">
        <f>F24/30</f>
        <v>0.6333333333333333</v>
      </c>
      <c r="H24" s="19">
        <v>15</v>
      </c>
      <c r="I24" s="19">
        <v>5</v>
      </c>
      <c r="J24" s="20">
        <f>H24/F24*100</f>
        <v>78.94736842105263</v>
      </c>
      <c r="K24" s="19">
        <v>15</v>
      </c>
      <c r="L24" s="19">
        <v>3</v>
      </c>
      <c r="M24" s="20">
        <f>K24/F24*100</f>
        <v>78.94736842105263</v>
      </c>
      <c r="N24" s="21">
        <f>H24+K24</f>
        <v>30</v>
      </c>
      <c r="O24" s="22">
        <f>N24/60</f>
        <v>0.5</v>
      </c>
      <c r="P24" s="29">
        <f>O24/G24*100</f>
        <v>78.94736842105263</v>
      </c>
      <c r="Q24" s="24">
        <f>ROUNDDOWN(P24,0)</f>
        <v>78</v>
      </c>
      <c r="R24" s="25"/>
      <c r="S24" s="37">
        <v>18</v>
      </c>
    </row>
    <row r="25" spans="1:19" ht="18.75" x14ac:dyDescent="0.3">
      <c r="A25" s="12">
        <v>24</v>
      </c>
      <c r="B25" s="30">
        <v>45563</v>
      </c>
      <c r="C25" s="36" t="s">
        <v>41</v>
      </c>
      <c r="D25" s="15" t="s">
        <v>17</v>
      </c>
      <c r="E25" s="16">
        <f>VLOOKUP(F25,[1]Hulpblad!I$6:J90,2,FALSE)</f>
        <v>0.51700000000000002</v>
      </c>
      <c r="F25" s="32">
        <v>15</v>
      </c>
      <c r="G25" s="18">
        <f>F25/30</f>
        <v>0.5</v>
      </c>
      <c r="H25" s="19">
        <v>14</v>
      </c>
      <c r="I25" s="19">
        <v>3</v>
      </c>
      <c r="J25" s="20">
        <f>H25/F25*100</f>
        <v>93.333333333333329</v>
      </c>
      <c r="K25" s="19">
        <v>8</v>
      </c>
      <c r="L25" s="19">
        <v>2</v>
      </c>
      <c r="M25" s="20">
        <f>K25/F25*100</f>
        <v>53.333333333333336</v>
      </c>
      <c r="N25" s="21">
        <f>H25+K25</f>
        <v>22</v>
      </c>
      <c r="O25" s="22">
        <f>N25/60</f>
        <v>0.36666666666666664</v>
      </c>
      <c r="P25" s="29">
        <f>O25/G25*100</f>
        <v>73.333333333333329</v>
      </c>
      <c r="Q25" s="24">
        <f>ROUNDDOWN(P25,0)</f>
        <v>73</v>
      </c>
      <c r="R25" s="25"/>
      <c r="S25" s="37">
        <v>14</v>
      </c>
    </row>
    <row r="26" spans="1:19" ht="18.75" x14ac:dyDescent="0.3">
      <c r="A26" s="12">
        <v>25</v>
      </c>
      <c r="B26" s="30">
        <v>45563</v>
      </c>
      <c r="C26" s="14" t="s">
        <v>42</v>
      </c>
      <c r="D26" s="15" t="s">
        <v>17</v>
      </c>
      <c r="E26" s="16">
        <f>VLOOKUP(F26,[1]Hulpblad!I$6:J70,2,FALSE)</f>
        <v>0.61699999999999999</v>
      </c>
      <c r="F26" s="17">
        <v>18</v>
      </c>
      <c r="G26" s="18">
        <f>F26/30</f>
        <v>0.6</v>
      </c>
      <c r="H26" s="19">
        <v>10</v>
      </c>
      <c r="I26" s="19">
        <v>3</v>
      </c>
      <c r="J26" s="20">
        <f>H26/F26*100</f>
        <v>55.555555555555557</v>
      </c>
      <c r="K26" s="19">
        <v>16</v>
      </c>
      <c r="L26" s="19">
        <v>3</v>
      </c>
      <c r="M26" s="20">
        <f>K26/F26*100</f>
        <v>88.888888888888886</v>
      </c>
      <c r="N26" s="21">
        <f>H26+K26</f>
        <v>26</v>
      </c>
      <c r="O26" s="22">
        <f>N26/60</f>
        <v>0.43333333333333335</v>
      </c>
      <c r="P26" s="29">
        <f>O26/G26*100</f>
        <v>72.222222222222229</v>
      </c>
      <c r="Q26" s="24">
        <f>ROUNDDOWN(P26,0)</f>
        <v>72</v>
      </c>
      <c r="R26" s="25"/>
      <c r="S26" s="37">
        <v>17</v>
      </c>
    </row>
    <row r="27" spans="1:19" ht="18.75" x14ac:dyDescent="0.3">
      <c r="A27" s="12">
        <v>26</v>
      </c>
      <c r="B27" s="30">
        <v>45559</v>
      </c>
      <c r="C27" s="14" t="s">
        <v>43</v>
      </c>
      <c r="D27" s="15" t="s">
        <v>17</v>
      </c>
      <c r="E27" s="16">
        <f>VLOOKUP(F27,[1]Hulpblad!I$6:J64,2,FALSE)</f>
        <v>0.45</v>
      </c>
      <c r="F27" s="17">
        <v>13</v>
      </c>
      <c r="G27" s="18">
        <f>F27/30</f>
        <v>0.43333333333333335</v>
      </c>
      <c r="H27" s="19">
        <v>11</v>
      </c>
      <c r="I27" s="19">
        <v>3</v>
      </c>
      <c r="J27" s="20">
        <f>H27/F27*100</f>
        <v>84.615384615384613</v>
      </c>
      <c r="K27" s="19">
        <v>7</v>
      </c>
      <c r="L27" s="19">
        <v>4</v>
      </c>
      <c r="M27" s="20">
        <f>K27/F27*100</f>
        <v>53.846153846153847</v>
      </c>
      <c r="N27" s="21">
        <f>H27+K27</f>
        <v>18</v>
      </c>
      <c r="O27" s="22">
        <f>N27/60</f>
        <v>0.3</v>
      </c>
      <c r="P27" s="29">
        <f>O27/G27*100</f>
        <v>69.230769230769226</v>
      </c>
      <c r="Q27" s="24">
        <f>ROUNDDOWN(P27,0)</f>
        <v>69</v>
      </c>
      <c r="R27" s="25"/>
      <c r="S27" s="37">
        <v>13</v>
      </c>
    </row>
    <row r="28" spans="1:19" ht="18.75" x14ac:dyDescent="0.3">
      <c r="A28" s="12">
        <v>27</v>
      </c>
      <c r="B28" s="30">
        <v>45555</v>
      </c>
      <c r="C28" s="14" t="s">
        <v>48</v>
      </c>
      <c r="D28" s="15" t="s">
        <v>17</v>
      </c>
      <c r="E28" s="16">
        <f>VLOOKUP(F28,[2]Hulpblad!I$6:J83,2,FALSE)</f>
        <v>0.71699999999999997</v>
      </c>
      <c r="F28" s="17">
        <v>21</v>
      </c>
      <c r="G28" s="18">
        <f>F28/30</f>
        <v>0.7</v>
      </c>
      <c r="H28" s="19">
        <v>15</v>
      </c>
      <c r="I28" s="19">
        <v>3</v>
      </c>
      <c r="J28" s="20">
        <f>H28/F28*100</f>
        <v>71.428571428571431</v>
      </c>
      <c r="K28" s="19">
        <v>13</v>
      </c>
      <c r="L28" s="19">
        <v>3</v>
      </c>
      <c r="M28" s="20">
        <f>K28/F28*100</f>
        <v>61.904761904761905</v>
      </c>
      <c r="N28" s="21">
        <f>H28+K28</f>
        <v>28</v>
      </c>
      <c r="O28" s="22">
        <f>N28/60</f>
        <v>0.46666666666666667</v>
      </c>
      <c r="P28" s="29">
        <f>O28/G28*100</f>
        <v>66.666666666666671</v>
      </c>
      <c r="Q28" s="24">
        <f>ROUNDDOWN(P28,0)</f>
        <v>66</v>
      </c>
      <c r="R28" s="25"/>
      <c r="S28" s="37">
        <v>20</v>
      </c>
    </row>
    <row r="29" spans="1:19" ht="18.75" x14ac:dyDescent="0.3">
      <c r="A29" s="12">
        <v>28</v>
      </c>
      <c r="B29" s="30">
        <v>45560</v>
      </c>
      <c r="C29" s="14" t="s">
        <v>44</v>
      </c>
      <c r="D29" s="15" t="s">
        <v>17</v>
      </c>
      <c r="E29" s="16">
        <f>VLOOKUP(F29,[1]Hulpblad!I$6:J112,2,FALSE)</f>
        <v>0.45</v>
      </c>
      <c r="F29" s="17">
        <v>13</v>
      </c>
      <c r="G29" s="18">
        <f>F29/30</f>
        <v>0.43333333333333335</v>
      </c>
      <c r="H29" s="19">
        <v>7</v>
      </c>
      <c r="I29" s="19">
        <v>3</v>
      </c>
      <c r="J29" s="20">
        <f>H29/F29*100</f>
        <v>53.846153846153847</v>
      </c>
      <c r="K29" s="19">
        <v>10</v>
      </c>
      <c r="L29" s="19">
        <v>2</v>
      </c>
      <c r="M29" s="20">
        <f>K29/F29*100</f>
        <v>76.923076923076934</v>
      </c>
      <c r="N29" s="21">
        <f>H29+K29</f>
        <v>17</v>
      </c>
      <c r="O29" s="22">
        <f>N29/60</f>
        <v>0.28333333333333333</v>
      </c>
      <c r="P29" s="29">
        <f>O29/G29*100</f>
        <v>65.384615384615387</v>
      </c>
      <c r="Q29" s="24">
        <f>ROUNDDOWN(P29,0)</f>
        <v>65</v>
      </c>
      <c r="R29" s="25"/>
      <c r="S29" s="37">
        <v>13</v>
      </c>
    </row>
    <row r="30" spans="1:19" ht="18.75" x14ac:dyDescent="0.3">
      <c r="A30" s="12">
        <v>29</v>
      </c>
      <c r="B30" s="30">
        <v>45563</v>
      </c>
      <c r="C30" s="14" t="s">
        <v>45</v>
      </c>
      <c r="D30" s="15" t="s">
        <v>17</v>
      </c>
      <c r="E30" s="16">
        <f>VLOOKUP(F30,[1]Hulpblad!I$6:J91,2,FALSE)</f>
        <v>0.48399999999999999</v>
      </c>
      <c r="F30" s="17">
        <v>14</v>
      </c>
      <c r="G30" s="18">
        <f>F30/30</f>
        <v>0.46666666666666667</v>
      </c>
      <c r="H30" s="19">
        <v>10</v>
      </c>
      <c r="I30" s="19">
        <v>2</v>
      </c>
      <c r="J30" s="20">
        <f>H30/F30*100</f>
        <v>71.428571428571431</v>
      </c>
      <c r="K30" s="19">
        <v>7</v>
      </c>
      <c r="L30" s="19">
        <v>2</v>
      </c>
      <c r="M30" s="20">
        <f>K30/F30*100</f>
        <v>50</v>
      </c>
      <c r="N30" s="21">
        <f>H30+K30</f>
        <v>17</v>
      </c>
      <c r="O30" s="22">
        <f>N30/60</f>
        <v>0.28333333333333333</v>
      </c>
      <c r="P30" s="29">
        <f>O30/G30*100</f>
        <v>60.714285714285708</v>
      </c>
      <c r="Q30" s="24">
        <f>ROUNDDOWN(P30,0)</f>
        <v>60</v>
      </c>
      <c r="R30" s="25"/>
      <c r="S30" s="37">
        <v>13</v>
      </c>
    </row>
    <row r="31" spans="1:19" ht="18.75" x14ac:dyDescent="0.3">
      <c r="A31" s="12">
        <v>30</v>
      </c>
      <c r="B31" s="30">
        <v>45554</v>
      </c>
      <c r="C31" s="33" t="s">
        <v>46</v>
      </c>
      <c r="D31" s="15" t="s">
        <v>17</v>
      </c>
      <c r="E31" s="16">
        <f>VLOOKUP(F31,[1]Hulpblad!I$6:J72,2,FALSE)</f>
        <v>0.61699999999999999</v>
      </c>
      <c r="F31" s="34">
        <v>18</v>
      </c>
      <c r="G31" s="18">
        <f>F31/30</f>
        <v>0.6</v>
      </c>
      <c r="H31" s="19">
        <v>7</v>
      </c>
      <c r="I31" s="19">
        <v>1</v>
      </c>
      <c r="J31" s="20">
        <f>H31/F31*100</f>
        <v>38.888888888888893</v>
      </c>
      <c r="K31" s="19">
        <v>10</v>
      </c>
      <c r="L31" s="19">
        <v>2</v>
      </c>
      <c r="M31" s="20">
        <f>K31/F31*100</f>
        <v>55.555555555555557</v>
      </c>
      <c r="N31" s="21">
        <f>H31+K31</f>
        <v>17</v>
      </c>
      <c r="O31" s="22">
        <f>N31/60</f>
        <v>0.28333333333333333</v>
      </c>
      <c r="P31" s="29">
        <f>O31/G31*100</f>
        <v>47.222222222222221</v>
      </c>
      <c r="Q31" s="24">
        <f>ROUNDDOWN(P31,0)</f>
        <v>47</v>
      </c>
      <c r="R31" s="25"/>
      <c r="S31" s="37">
        <v>16</v>
      </c>
    </row>
  </sheetData>
  <sortState xmlns:xlrd2="http://schemas.microsoft.com/office/spreadsheetml/2017/richdata2" ref="B2:S31">
    <sortCondition descending="1" ref="P2:P31"/>
    <sortCondition descending="1" ref="G2:G31"/>
  </sortState>
  <conditionalFormatting sqref="C2:C30">
    <cfRule type="duplicateValues" dxfId="7" priority="5"/>
    <cfRule type="duplicateValues" dxfId="6" priority="6"/>
  </conditionalFormatting>
  <conditionalFormatting sqref="P2:Q30">
    <cfRule type="cellIs" dxfId="5" priority="7" stopIfTrue="1" operator="lessThan">
      <formula>79.5</formula>
    </cfRule>
    <cfRule type="cellIs" dxfId="4" priority="8" stopIfTrue="1" operator="greaterThanOrEqual">
      <formula>120</formula>
    </cfRule>
  </conditionalFormatting>
  <conditionalFormatting sqref="P31:Q31">
    <cfRule type="cellIs" dxfId="3" priority="3" stopIfTrue="1" operator="lessThan">
      <formula>79.5</formula>
    </cfRule>
    <cfRule type="cellIs" dxfId="2" priority="4" stopIfTrue="1" operator="greaterThanOrEqual">
      <formula>120</formula>
    </cfRule>
  </conditionalFormatting>
  <conditionalFormatting sqref="C31">
    <cfRule type="duplicateValues" dxfId="1" priority="1"/>
    <cfRule type="duplicateValues" dxfId="0" priority="2"/>
  </conditionalFormatting>
  <pageMargins left="0.7" right="0.7" top="0.75" bottom="0.75" header="0.3" footer="0.3"/>
  <pageSetup paperSize="9" scale="6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2024-09-28T17:13:07Z</dcterms:created>
  <dcterms:modified xsi:type="dcterms:W3CDTF">2024-09-30T20:11:14Z</dcterms:modified>
</cp:coreProperties>
</file>