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c38b57e6c564e81/Bureaublad/Havenstad/Driebanden 2025/"/>
    </mc:Choice>
  </mc:AlternateContent>
  <xr:revisionPtr revIDLastSave="0" documentId="8_{4C09C7D1-D8AE-4B59-917C-2D6A678C9BEF}" xr6:coauthVersionLast="47" xr6:coauthVersionMax="47" xr10:uidLastSave="{00000000-0000-0000-0000-000000000000}"/>
  <bookViews>
    <workbookView xWindow="-120" yWindow="-120" windowWidth="29040" windowHeight="15720" xr2:uid="{C36969FF-3C11-4B6D-9EC3-C93CD7013154}"/>
  </bookViews>
  <sheets>
    <sheet name="Blad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40" i="1" l="1"/>
  <c r="O40" i="1" s="1"/>
  <c r="P40" i="1" s="1"/>
  <c r="Q40" i="1" s="1"/>
  <c r="M40" i="1"/>
  <c r="J40" i="1"/>
  <c r="G40" i="1"/>
  <c r="E40" i="1"/>
  <c r="N39" i="1"/>
  <c r="O39" i="1" s="1"/>
  <c r="P39" i="1" s="1"/>
  <c r="Q39" i="1" s="1"/>
  <c r="M39" i="1"/>
  <c r="J39" i="1"/>
  <c r="G39" i="1"/>
  <c r="E39" i="1"/>
  <c r="N38" i="1"/>
  <c r="O38" i="1" s="1"/>
  <c r="P38" i="1" s="1"/>
  <c r="Q38" i="1" s="1"/>
  <c r="M38" i="1"/>
  <c r="J38" i="1"/>
  <c r="G38" i="1"/>
  <c r="E38" i="1"/>
  <c r="N37" i="1"/>
  <c r="O37" i="1" s="1"/>
  <c r="P37" i="1" s="1"/>
  <c r="Q37" i="1" s="1"/>
  <c r="M37" i="1"/>
  <c r="J37" i="1"/>
  <c r="G37" i="1"/>
  <c r="E37" i="1"/>
  <c r="N36" i="1"/>
  <c r="O36" i="1" s="1"/>
  <c r="P36" i="1" s="1"/>
  <c r="Q36" i="1" s="1"/>
  <c r="M36" i="1"/>
  <c r="J36" i="1"/>
  <c r="G36" i="1"/>
  <c r="E36" i="1"/>
  <c r="N35" i="1"/>
  <c r="O35" i="1" s="1"/>
  <c r="P35" i="1" s="1"/>
  <c r="Q35" i="1" s="1"/>
  <c r="M35" i="1"/>
  <c r="J35" i="1"/>
  <c r="G35" i="1"/>
  <c r="E35" i="1"/>
  <c r="N34" i="1"/>
  <c r="O34" i="1" s="1"/>
  <c r="P34" i="1" s="1"/>
  <c r="Q34" i="1" s="1"/>
  <c r="M34" i="1"/>
  <c r="J34" i="1"/>
  <c r="G34" i="1"/>
  <c r="E34" i="1"/>
  <c r="N33" i="1"/>
  <c r="O33" i="1" s="1"/>
  <c r="P33" i="1" s="1"/>
  <c r="Q33" i="1" s="1"/>
  <c r="M33" i="1"/>
  <c r="J33" i="1"/>
  <c r="G33" i="1"/>
  <c r="E33" i="1"/>
  <c r="N32" i="1"/>
  <c r="O32" i="1" s="1"/>
  <c r="P32" i="1" s="1"/>
  <c r="Q32" i="1" s="1"/>
  <c r="M32" i="1"/>
  <c r="J32" i="1"/>
  <c r="G32" i="1"/>
  <c r="E32" i="1"/>
  <c r="N31" i="1"/>
  <c r="O31" i="1" s="1"/>
  <c r="P31" i="1" s="1"/>
  <c r="Q31" i="1" s="1"/>
  <c r="M31" i="1"/>
  <c r="J31" i="1"/>
  <c r="G31" i="1"/>
  <c r="E31" i="1"/>
  <c r="N30" i="1"/>
  <c r="O30" i="1" s="1"/>
  <c r="P30" i="1" s="1"/>
  <c r="Q30" i="1" s="1"/>
  <c r="M30" i="1"/>
  <c r="J30" i="1"/>
  <c r="G30" i="1"/>
  <c r="E30" i="1"/>
  <c r="N29" i="1"/>
  <c r="O29" i="1" s="1"/>
  <c r="P29" i="1" s="1"/>
  <c r="Q29" i="1" s="1"/>
  <c r="M29" i="1"/>
  <c r="J29" i="1"/>
  <c r="G29" i="1"/>
  <c r="E29" i="1"/>
  <c r="N28" i="1"/>
  <c r="O28" i="1" s="1"/>
  <c r="P28" i="1" s="1"/>
  <c r="Q28" i="1" s="1"/>
  <c r="M28" i="1"/>
  <c r="J28" i="1"/>
  <c r="G28" i="1"/>
  <c r="E28" i="1"/>
  <c r="N27" i="1"/>
  <c r="O27" i="1" s="1"/>
  <c r="P27" i="1" s="1"/>
  <c r="Q27" i="1" s="1"/>
  <c r="M27" i="1"/>
  <c r="J27" i="1"/>
  <c r="G27" i="1"/>
  <c r="E27" i="1"/>
  <c r="N26" i="1"/>
  <c r="O26" i="1" s="1"/>
  <c r="P26" i="1" s="1"/>
  <c r="Q26" i="1" s="1"/>
  <c r="M26" i="1"/>
  <c r="J26" i="1"/>
  <c r="G26" i="1"/>
  <c r="E26" i="1"/>
  <c r="N25" i="1"/>
  <c r="O25" i="1" s="1"/>
  <c r="P25" i="1" s="1"/>
  <c r="Q25" i="1" s="1"/>
  <c r="M25" i="1"/>
  <c r="J25" i="1"/>
  <c r="G25" i="1"/>
  <c r="E25" i="1"/>
  <c r="N24" i="1"/>
  <c r="O24" i="1" s="1"/>
  <c r="P24" i="1" s="1"/>
  <c r="Q24" i="1" s="1"/>
  <c r="M24" i="1"/>
  <c r="J24" i="1"/>
  <c r="G24" i="1"/>
  <c r="E24" i="1"/>
  <c r="N23" i="1"/>
  <c r="O23" i="1" s="1"/>
  <c r="P23" i="1" s="1"/>
  <c r="Q23" i="1" s="1"/>
  <c r="M23" i="1"/>
  <c r="J23" i="1"/>
  <c r="G23" i="1"/>
  <c r="E23" i="1"/>
  <c r="N22" i="1"/>
  <c r="O22" i="1" s="1"/>
  <c r="P22" i="1" s="1"/>
  <c r="Q22" i="1" s="1"/>
  <c r="M22" i="1"/>
  <c r="J22" i="1"/>
  <c r="G22" i="1"/>
  <c r="E22" i="1"/>
  <c r="N21" i="1"/>
  <c r="O21" i="1" s="1"/>
  <c r="P21" i="1" s="1"/>
  <c r="Q21" i="1" s="1"/>
  <c r="M21" i="1"/>
  <c r="J21" i="1"/>
  <c r="G21" i="1"/>
  <c r="E21" i="1"/>
  <c r="Q20" i="1"/>
  <c r="N20" i="1"/>
  <c r="O20" i="1" s="1"/>
  <c r="M20" i="1"/>
  <c r="J20" i="1"/>
  <c r="G20" i="1"/>
  <c r="E20" i="1"/>
  <c r="N19" i="1"/>
  <c r="O19" i="1" s="1"/>
  <c r="P19" i="1" s="1"/>
  <c r="Q19" i="1" s="1"/>
  <c r="M19" i="1"/>
  <c r="J19" i="1"/>
  <c r="G19" i="1"/>
  <c r="E19" i="1"/>
  <c r="N18" i="1"/>
  <c r="O18" i="1" s="1"/>
  <c r="P18" i="1" s="1"/>
  <c r="Q18" i="1" s="1"/>
  <c r="M18" i="1"/>
  <c r="J18" i="1"/>
  <c r="G18" i="1"/>
  <c r="E18" i="1"/>
  <c r="N17" i="1"/>
  <c r="O17" i="1" s="1"/>
  <c r="P17" i="1" s="1"/>
  <c r="Q17" i="1" s="1"/>
  <c r="M17" i="1"/>
  <c r="J17" i="1"/>
  <c r="G17" i="1"/>
  <c r="E17" i="1"/>
  <c r="N16" i="1"/>
  <c r="O16" i="1" s="1"/>
  <c r="P16" i="1" s="1"/>
  <c r="Q16" i="1" s="1"/>
  <c r="M16" i="1"/>
  <c r="J16" i="1"/>
  <c r="G16" i="1"/>
  <c r="E16" i="1"/>
  <c r="N15" i="1"/>
  <c r="O15" i="1" s="1"/>
  <c r="P15" i="1" s="1"/>
  <c r="Q15" i="1" s="1"/>
  <c r="M15" i="1"/>
  <c r="J15" i="1"/>
  <c r="G15" i="1"/>
  <c r="E15" i="1"/>
  <c r="N14" i="1"/>
  <c r="O14" i="1" s="1"/>
  <c r="P14" i="1" s="1"/>
  <c r="Q14" i="1" s="1"/>
  <c r="M14" i="1"/>
  <c r="J14" i="1"/>
  <c r="G14" i="1"/>
  <c r="E14" i="1"/>
  <c r="N13" i="1"/>
  <c r="O13" i="1" s="1"/>
  <c r="P13" i="1" s="1"/>
  <c r="Q13" i="1" s="1"/>
  <c r="M13" i="1"/>
  <c r="J13" i="1"/>
  <c r="G13" i="1"/>
  <c r="E13" i="1"/>
  <c r="N12" i="1"/>
  <c r="O12" i="1" s="1"/>
  <c r="P12" i="1" s="1"/>
  <c r="Q12" i="1" s="1"/>
  <c r="M12" i="1"/>
  <c r="J12" i="1"/>
  <c r="G12" i="1"/>
  <c r="E12" i="1"/>
  <c r="N11" i="1"/>
  <c r="O11" i="1" s="1"/>
  <c r="P11" i="1" s="1"/>
  <c r="Q11" i="1" s="1"/>
  <c r="M11" i="1"/>
  <c r="J11" i="1"/>
  <c r="G11" i="1"/>
  <c r="E11" i="1"/>
  <c r="N10" i="1"/>
  <c r="O10" i="1" s="1"/>
  <c r="P10" i="1" s="1"/>
  <c r="Q10" i="1" s="1"/>
  <c r="M10" i="1"/>
  <c r="J10" i="1"/>
  <c r="G10" i="1"/>
  <c r="E10" i="1"/>
  <c r="N9" i="1"/>
  <c r="O9" i="1" s="1"/>
  <c r="P9" i="1" s="1"/>
  <c r="Q9" i="1" s="1"/>
  <c r="M9" i="1"/>
  <c r="J9" i="1"/>
  <c r="G9" i="1"/>
  <c r="E9" i="1"/>
  <c r="N8" i="1"/>
  <c r="O8" i="1" s="1"/>
  <c r="P8" i="1" s="1"/>
  <c r="Q8" i="1" s="1"/>
  <c r="M8" i="1"/>
  <c r="J8" i="1"/>
  <c r="G8" i="1"/>
  <c r="E8" i="1"/>
  <c r="N7" i="1"/>
  <c r="O7" i="1" s="1"/>
  <c r="P7" i="1" s="1"/>
  <c r="Q7" i="1" s="1"/>
  <c r="M7" i="1"/>
  <c r="J7" i="1"/>
  <c r="G7" i="1"/>
  <c r="E7" i="1"/>
  <c r="N6" i="1"/>
  <c r="O6" i="1" s="1"/>
  <c r="P6" i="1" s="1"/>
  <c r="Q6" i="1" s="1"/>
  <c r="M6" i="1"/>
  <c r="J6" i="1"/>
  <c r="G6" i="1"/>
  <c r="E6" i="1"/>
  <c r="N5" i="1"/>
  <c r="O5" i="1" s="1"/>
  <c r="P5" i="1" s="1"/>
  <c r="Q5" i="1" s="1"/>
  <c r="M5" i="1"/>
  <c r="J5" i="1"/>
  <c r="G5" i="1"/>
  <c r="E5" i="1"/>
  <c r="N4" i="1"/>
  <c r="O4" i="1" s="1"/>
  <c r="P4" i="1" s="1"/>
  <c r="Q4" i="1" s="1"/>
  <c r="M4" i="1"/>
  <c r="J4" i="1"/>
  <c r="G4" i="1"/>
  <c r="E4" i="1"/>
  <c r="N3" i="1"/>
  <c r="O3" i="1" s="1"/>
  <c r="P3" i="1" s="1"/>
  <c r="Q3" i="1" s="1"/>
  <c r="M3" i="1"/>
  <c r="J3" i="1"/>
  <c r="G3" i="1"/>
  <c r="E3" i="1"/>
  <c r="N2" i="1"/>
  <c r="O2" i="1" s="1"/>
  <c r="P2" i="1" s="1"/>
  <c r="Q2" i="1" s="1"/>
  <c r="M2" i="1"/>
  <c r="J2" i="1"/>
  <c r="G2" i="1"/>
  <c r="E2" i="1"/>
</calcChain>
</file>

<file path=xl/sharedStrings.xml><?xml version="1.0" encoding="utf-8"?>
<sst xmlns="http://schemas.openxmlformats.org/spreadsheetml/2006/main" count="96" uniqueCount="57">
  <si>
    <t>Datum</t>
  </si>
  <si>
    <t>GROEP A</t>
  </si>
  <si>
    <t>Moyenne</t>
  </si>
  <si>
    <t>te maken caramboles</t>
  </si>
  <si>
    <t>rating getal</t>
  </si>
  <si>
    <t>caramboles 1e partij</t>
  </si>
  <si>
    <t>hoogste serie 1e partij</t>
  </si>
  <si>
    <t>percentage 1e partij</t>
  </si>
  <si>
    <t>caramboles 2e partij</t>
  </si>
  <si>
    <t>hoogste serie 2e partij</t>
  </si>
  <si>
    <t>percentage 2e partij</t>
  </si>
  <si>
    <t>totaal caramboles</t>
  </si>
  <si>
    <t>gespeeld gemiddelde</t>
  </si>
  <si>
    <t>gespeeld percentage</t>
  </si>
  <si>
    <t xml:space="preserve">Punten afgerond </t>
  </si>
  <si>
    <t>uitgenodigd Finale</t>
  </si>
  <si>
    <t>Mark Meijer</t>
  </si>
  <si>
    <t>A</t>
  </si>
  <si>
    <t>Peter Lambeck</t>
  </si>
  <si>
    <t>Johan Edens</t>
  </si>
  <si>
    <t>Ron Pijper</t>
  </si>
  <si>
    <t>Henk Mast</t>
  </si>
  <si>
    <t>Kasper Sturre</t>
  </si>
  <si>
    <t>René Martena</t>
  </si>
  <si>
    <t>GF</t>
  </si>
  <si>
    <t>Richard Kant</t>
  </si>
  <si>
    <t>Hans van Engelen</t>
  </si>
  <si>
    <t>Lucas Bronsema</t>
  </si>
  <si>
    <t>Tjaart Schaub</t>
  </si>
  <si>
    <t>Harrie Lulofs</t>
  </si>
  <si>
    <t>Jack van de Rijst</t>
  </si>
  <si>
    <t>Harrie Viswat</t>
  </si>
  <si>
    <t>Arli Sanwikrama</t>
  </si>
  <si>
    <t>Johnny Geertsma</t>
  </si>
  <si>
    <t>Willie Siemens</t>
  </si>
  <si>
    <t>Dick Knol</t>
  </si>
  <si>
    <t>Tom Been</t>
  </si>
  <si>
    <t>Jacob Bosma</t>
  </si>
  <si>
    <t>Henk Matthijssen</t>
  </si>
  <si>
    <t>Harry Dorgelo</t>
  </si>
  <si>
    <t>Koos Blaauw</t>
  </si>
  <si>
    <t xml:space="preserve">Hilko Blaauw   </t>
  </si>
  <si>
    <t>Hendrik Freije</t>
  </si>
  <si>
    <t>Jan Knol</t>
  </si>
  <si>
    <t xml:space="preserve">Hendrik Sloot   </t>
  </si>
  <si>
    <t>Jos Bouwmeester</t>
  </si>
  <si>
    <t>Geert Grevink</t>
  </si>
  <si>
    <t xml:space="preserve">Henk Bos   </t>
  </si>
  <si>
    <t>Peter Keizer</t>
  </si>
  <si>
    <t>Andries van de Veen</t>
  </si>
  <si>
    <t>Mehmet Apaydin</t>
  </si>
  <si>
    <t>Willem Reilink</t>
  </si>
  <si>
    <t xml:space="preserve">Harm Wending   </t>
  </si>
  <si>
    <t>Cris Mulder</t>
  </si>
  <si>
    <t>Fokko van Biessum</t>
  </si>
  <si>
    <t>Herman Kosse</t>
  </si>
  <si>
    <t>Piet Wüst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</si>
</sst>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&quot;-&quot;mmm"/>
    <numFmt numFmtId="165" formatCode="[$-413]General"/>
    <numFmt numFmtId="166" formatCode="0.000"/>
  </numFmts>
  <fonts count="7" x14ac:knownFonts="1">
    <font>
      <sz val="11"/>
      <color theme="1"/>
      <name val="Aptos Narrow"/>
      <family val="2"/>
      <scheme val="minor"/>
    </font>
    <font>
      <b/>
      <sz val="12"/>
      <color rgb="FF000000"/>
      <name val="Arial"/>
    </font>
    <font>
      <b/>
      <sz val="22"/>
      <color rgb="FF000000"/>
      <name val="Arial"/>
    </font>
    <font>
      <b/>
      <sz val="12"/>
      <color theme="1"/>
      <name val="Arial"/>
    </font>
    <font>
      <sz val="11"/>
      <color rgb="FF000000"/>
      <name val="Arial"/>
    </font>
    <font>
      <sz val="11"/>
      <color theme="1"/>
      <name val="Arial"/>
    </font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6"/>
        <bgColor theme="6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textRotation="90"/>
    </xf>
    <xf numFmtId="0" fontId="1" fillId="3" borderId="1" xfId="0" applyFont="1" applyFill="1" applyBorder="1" applyAlignment="1">
      <alignment horizontal="center" textRotation="90"/>
    </xf>
    <xf numFmtId="0" fontId="1" fillId="0" borderId="1" xfId="0" applyFont="1" applyBorder="1" applyAlignment="1">
      <alignment horizontal="right" textRotation="90"/>
    </xf>
    <xf numFmtId="0" fontId="1" fillId="0" borderId="2" xfId="0" applyFont="1" applyBorder="1" applyAlignment="1">
      <alignment horizontal="center" textRotation="90"/>
    </xf>
    <xf numFmtId="0" fontId="3" fillId="0" borderId="1" xfId="0" applyFont="1" applyBorder="1" applyAlignment="1">
      <alignment textRotation="90"/>
    </xf>
    <xf numFmtId="0" fontId="4" fillId="0" borderId="1" xfId="0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0" fontId="5" fillId="2" borderId="3" xfId="0" applyFont="1" applyFill="1" applyBorder="1"/>
    <xf numFmtId="165" fontId="5" fillId="0" borderId="1" xfId="0" applyNumberFormat="1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166" fontId="4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right"/>
    </xf>
    <xf numFmtId="166" fontId="4" fillId="0" borderId="1" xfId="0" applyNumberFormat="1" applyFont="1" applyBorder="1" applyAlignment="1">
      <alignment horizontal="right"/>
    </xf>
    <xf numFmtId="166" fontId="4" fillId="0" borderId="2" xfId="0" applyNumberFormat="1" applyFont="1" applyBorder="1"/>
    <xf numFmtId="1" fontId="4" fillId="0" borderId="1" xfId="0" applyNumberFormat="1" applyFont="1" applyBorder="1"/>
    <xf numFmtId="0" fontId="6" fillId="0" borderId="1" xfId="0" applyFont="1" applyBorder="1"/>
    <xf numFmtId="166" fontId="4" fillId="0" borderId="1" xfId="0" applyNumberFormat="1" applyFont="1" applyBorder="1"/>
    <xf numFmtId="1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left"/>
    </xf>
    <xf numFmtId="0" fontId="5" fillId="0" borderId="1" xfId="0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0" fontId="5" fillId="0" borderId="1" xfId="0" applyFont="1" applyBorder="1"/>
    <xf numFmtId="0" fontId="5" fillId="2" borderId="1" xfId="0" applyFont="1" applyFill="1" applyBorder="1"/>
    <xf numFmtId="0" fontId="4" fillId="2" borderId="3" xfId="0" applyFont="1" applyFill="1" applyBorder="1"/>
  </cellXfs>
  <cellStyles count="1">
    <cellStyle name="Standaard" xfId="0" builtinId="0"/>
  </cellStyles>
  <dxfs count="2"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ac38b57e6c564e81/Bureaublad/Havenstad/Driebanden%202025/eindstand%20voorronde%20Havenstad%203%20banden%20A%20%5eM%20B.xlsm" TargetMode="External"/><Relationship Id="rId1" Type="http://schemas.openxmlformats.org/officeDocument/2006/relationships/externalLinkPath" Target="eindstand%20voorronde%20Havenstad%203%20banden%20A%20%5eM%20B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Groep A"/>
      <sheetName val="Groep B"/>
      <sheetName val="Hulpblad"/>
    </sheetNames>
    <sheetDataSet>
      <sheetData sheetId="0"/>
      <sheetData sheetId="1"/>
      <sheetData sheetId="2">
        <row r="6">
          <cell r="I6">
            <v>8</v>
          </cell>
          <cell r="J6">
            <v>0.27500000000000002</v>
          </cell>
        </row>
        <row r="7">
          <cell r="I7">
            <v>9</v>
          </cell>
          <cell r="J7">
            <v>0.317</v>
          </cell>
        </row>
        <row r="8">
          <cell r="I8">
            <v>10</v>
          </cell>
          <cell r="J8">
            <v>0.35</v>
          </cell>
        </row>
        <row r="9">
          <cell r="I9">
            <v>11</v>
          </cell>
          <cell r="J9">
            <v>0.38400000000000001</v>
          </cell>
        </row>
        <row r="10">
          <cell r="I10">
            <v>12</v>
          </cell>
          <cell r="J10">
            <v>0.41699999999999998</v>
          </cell>
        </row>
        <row r="11">
          <cell r="I11">
            <v>13</v>
          </cell>
          <cell r="J11">
            <v>0.45</v>
          </cell>
        </row>
        <row r="12">
          <cell r="I12">
            <v>14</v>
          </cell>
          <cell r="J12">
            <v>0.48399999999999999</v>
          </cell>
        </row>
        <row r="13">
          <cell r="I13">
            <v>15</v>
          </cell>
          <cell r="J13">
            <v>0.51700000000000002</v>
          </cell>
        </row>
        <row r="14">
          <cell r="I14">
            <v>16</v>
          </cell>
          <cell r="J14">
            <v>0.55000000000000004</v>
          </cell>
        </row>
        <row r="15">
          <cell r="I15">
            <v>17</v>
          </cell>
          <cell r="J15">
            <v>0.58399999999999996</v>
          </cell>
        </row>
        <row r="16">
          <cell r="I16">
            <v>18</v>
          </cell>
          <cell r="J16">
            <v>0.61699999999999999</v>
          </cell>
        </row>
        <row r="17">
          <cell r="I17">
            <v>19</v>
          </cell>
          <cell r="J17">
            <v>0.65</v>
          </cell>
        </row>
        <row r="18">
          <cell r="I18">
            <v>20</v>
          </cell>
          <cell r="J18">
            <v>0.68400000000000005</v>
          </cell>
        </row>
        <row r="19">
          <cell r="I19">
            <v>21</v>
          </cell>
          <cell r="J19">
            <v>0.71699999999999997</v>
          </cell>
        </row>
        <row r="20">
          <cell r="I20">
            <v>22</v>
          </cell>
          <cell r="J20">
            <v>0.75</v>
          </cell>
        </row>
        <row r="21">
          <cell r="I21">
            <v>23</v>
          </cell>
          <cell r="J21">
            <v>0.78400000000000003</v>
          </cell>
        </row>
        <row r="22">
          <cell r="I22">
            <v>24</v>
          </cell>
          <cell r="J22">
            <v>0.81699999999999995</v>
          </cell>
        </row>
        <row r="23">
          <cell r="I23">
            <v>25</v>
          </cell>
          <cell r="J23">
            <v>0.85</v>
          </cell>
        </row>
        <row r="24">
          <cell r="I24">
            <v>26</v>
          </cell>
          <cell r="J24">
            <v>0.88400000000000001</v>
          </cell>
        </row>
        <row r="25">
          <cell r="I25">
            <v>27</v>
          </cell>
          <cell r="J25">
            <v>0.91700000000000004</v>
          </cell>
        </row>
        <row r="26">
          <cell r="I26">
            <v>28</v>
          </cell>
          <cell r="J26">
            <v>0.95</v>
          </cell>
        </row>
        <row r="27">
          <cell r="I27">
            <v>29</v>
          </cell>
          <cell r="J27">
            <v>0.98399999999999999</v>
          </cell>
        </row>
        <row r="28">
          <cell r="I28">
            <v>30</v>
          </cell>
          <cell r="J28">
            <v>1.0169999999999999</v>
          </cell>
        </row>
        <row r="29">
          <cell r="I29">
            <v>31</v>
          </cell>
          <cell r="J29">
            <v>1.05</v>
          </cell>
        </row>
        <row r="30">
          <cell r="I30">
            <v>32</v>
          </cell>
          <cell r="J30">
            <v>1.0840000000000001</v>
          </cell>
        </row>
        <row r="31">
          <cell r="I31">
            <v>33</v>
          </cell>
          <cell r="J31">
            <v>1.117</v>
          </cell>
        </row>
        <row r="32">
          <cell r="I32">
            <v>34</v>
          </cell>
          <cell r="J32">
            <v>1.1499999999999999</v>
          </cell>
        </row>
        <row r="33">
          <cell r="I33">
            <v>35</v>
          </cell>
          <cell r="J33">
            <v>1.1839999999999999</v>
          </cell>
        </row>
      </sheetData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59B41-BC5D-4F90-A900-F9117CD73700}">
  <sheetPr>
    <pageSetUpPr fitToPage="1"/>
  </sheetPr>
  <dimension ref="A1:R40"/>
  <sheetViews>
    <sheetView tabSelected="1" workbookViewId="0">
      <selection activeCell="R40" sqref="A1:R40"/>
    </sheetView>
  </sheetViews>
  <sheetFormatPr defaultRowHeight="15" x14ac:dyDescent="0.25"/>
  <cols>
    <col min="1" max="1" width="3.28515625" bestFit="1" customWidth="1"/>
    <col min="2" max="2" width="8.42578125" bestFit="1" customWidth="1"/>
    <col min="3" max="3" width="20.5703125" bestFit="1" customWidth="1"/>
    <col min="4" max="4" width="2.28515625" bestFit="1" customWidth="1"/>
    <col min="5" max="5" width="6.140625" bestFit="1" customWidth="1"/>
    <col min="6" max="6" width="4.140625" bestFit="1" customWidth="1"/>
    <col min="7" max="7" width="6.140625" bestFit="1" customWidth="1"/>
    <col min="8" max="9" width="4.140625" bestFit="1" customWidth="1"/>
    <col min="10" max="10" width="4.42578125" bestFit="1" customWidth="1"/>
    <col min="11" max="12" width="4.140625" bestFit="1" customWidth="1"/>
    <col min="13" max="13" width="4.42578125" bestFit="1" customWidth="1"/>
    <col min="14" max="14" width="4.140625" bestFit="1" customWidth="1"/>
    <col min="15" max="15" width="6.140625" bestFit="1" customWidth="1"/>
    <col min="16" max="16" width="8.42578125" bestFit="1" customWidth="1"/>
    <col min="17" max="17" width="4.42578125" bestFit="1" customWidth="1"/>
    <col min="18" max="18" width="4.140625" bestFit="1" customWidth="1"/>
  </cols>
  <sheetData>
    <row r="1" spans="1:18" ht="135.75" x14ac:dyDescent="0.4">
      <c r="A1" s="1"/>
      <c r="B1" s="2" t="s">
        <v>0</v>
      </c>
      <c r="C1" s="3" t="s">
        <v>1</v>
      </c>
      <c r="D1" s="1"/>
      <c r="E1" s="4" t="s">
        <v>2</v>
      </c>
      <c r="F1" s="5" t="s">
        <v>3</v>
      </c>
      <c r="G1" s="4" t="s">
        <v>4</v>
      </c>
      <c r="H1" s="4" t="s">
        <v>5</v>
      </c>
      <c r="I1" s="4" t="s">
        <v>6</v>
      </c>
      <c r="J1" s="6" t="s">
        <v>7</v>
      </c>
      <c r="K1" s="4" t="s">
        <v>8</v>
      </c>
      <c r="L1" s="4" t="s">
        <v>9</v>
      </c>
      <c r="M1" s="4" t="s">
        <v>10</v>
      </c>
      <c r="N1" s="4" t="s">
        <v>11</v>
      </c>
      <c r="O1" s="6" t="s">
        <v>12</v>
      </c>
      <c r="P1" s="7" t="s">
        <v>13</v>
      </c>
      <c r="Q1" s="8" t="s">
        <v>14</v>
      </c>
      <c r="R1" s="4" t="s">
        <v>15</v>
      </c>
    </row>
    <row r="2" spans="1:18" x14ac:dyDescent="0.25">
      <c r="A2" s="9">
        <v>1</v>
      </c>
      <c r="B2" s="10">
        <v>45731</v>
      </c>
      <c r="C2" s="11" t="s">
        <v>16</v>
      </c>
      <c r="D2" s="12" t="s">
        <v>17</v>
      </c>
      <c r="E2" s="13">
        <f>VLOOKUP(F2,[1]Hulpblad!I$6:J56,2,FALSE)</f>
        <v>0.45</v>
      </c>
      <c r="F2" s="14">
        <v>13</v>
      </c>
      <c r="G2" s="15">
        <f t="shared" ref="G2:G40" si="0">F2/30</f>
        <v>0.43333333333333335</v>
      </c>
      <c r="H2" s="16">
        <v>20</v>
      </c>
      <c r="I2" s="16">
        <v>5</v>
      </c>
      <c r="J2" s="17">
        <f t="shared" ref="J2:J40" si="1">H2/F2*100</f>
        <v>153.84615384615387</v>
      </c>
      <c r="K2" s="16">
        <v>17</v>
      </c>
      <c r="L2" s="16">
        <v>3</v>
      </c>
      <c r="M2" s="17">
        <f t="shared" ref="M2:M40" si="2">K2/F2*100</f>
        <v>130.76923076923077</v>
      </c>
      <c r="N2" s="9">
        <f t="shared" ref="N2:N40" si="3">H2+K2</f>
        <v>37</v>
      </c>
      <c r="O2" s="18">
        <f t="shared" ref="O2:O40" si="4">N2/60</f>
        <v>0.6166666666666667</v>
      </c>
      <c r="P2" s="19">
        <f t="shared" ref="P2:P19" si="5">O2/G2*100</f>
        <v>142.30769230769232</v>
      </c>
      <c r="Q2" s="20">
        <f t="shared" ref="Q2:Q40" si="6">ROUNDDOWN(P2,0)</f>
        <v>142</v>
      </c>
      <c r="R2" s="21"/>
    </row>
    <row r="3" spans="1:18" x14ac:dyDescent="0.25">
      <c r="A3" s="9">
        <v>2</v>
      </c>
      <c r="B3" s="10">
        <v>45733</v>
      </c>
      <c r="C3" s="11" t="s">
        <v>18</v>
      </c>
      <c r="D3" s="12" t="s">
        <v>17</v>
      </c>
      <c r="E3" s="13">
        <f>VLOOKUP(F3,[1]Hulpblad!I$6:J45,2,FALSE)</f>
        <v>0.58399999999999996</v>
      </c>
      <c r="F3" s="14">
        <v>17</v>
      </c>
      <c r="G3" s="15">
        <f t="shared" si="0"/>
        <v>0.56666666666666665</v>
      </c>
      <c r="H3" s="16">
        <v>25</v>
      </c>
      <c r="I3" s="16">
        <v>4</v>
      </c>
      <c r="J3" s="17">
        <f t="shared" si="1"/>
        <v>147.05882352941177</v>
      </c>
      <c r="K3" s="16">
        <v>23</v>
      </c>
      <c r="L3" s="16">
        <v>4</v>
      </c>
      <c r="M3" s="17">
        <f t="shared" si="2"/>
        <v>135.29411764705884</v>
      </c>
      <c r="N3" s="9">
        <f t="shared" si="3"/>
        <v>48</v>
      </c>
      <c r="O3" s="18">
        <f t="shared" si="4"/>
        <v>0.8</v>
      </c>
      <c r="P3" s="22">
        <f t="shared" si="5"/>
        <v>141.1764705882353</v>
      </c>
      <c r="Q3" s="20">
        <f t="shared" si="6"/>
        <v>141</v>
      </c>
      <c r="R3" s="21"/>
    </row>
    <row r="4" spans="1:18" x14ac:dyDescent="0.25">
      <c r="A4" s="9">
        <v>3</v>
      </c>
      <c r="B4" s="10">
        <v>45738</v>
      </c>
      <c r="C4" s="11" t="s">
        <v>19</v>
      </c>
      <c r="D4" s="12" t="s">
        <v>17</v>
      </c>
      <c r="E4" s="13">
        <f>VLOOKUP(F4,[1]Hulpblad!I$6:J46,2,FALSE)</f>
        <v>0.55000000000000004</v>
      </c>
      <c r="F4" s="14">
        <v>16</v>
      </c>
      <c r="G4" s="15">
        <f t="shared" si="0"/>
        <v>0.53333333333333333</v>
      </c>
      <c r="H4" s="16">
        <v>24</v>
      </c>
      <c r="I4" s="16">
        <v>8</v>
      </c>
      <c r="J4" s="17">
        <f t="shared" si="1"/>
        <v>150</v>
      </c>
      <c r="K4" s="16">
        <v>19</v>
      </c>
      <c r="L4" s="16">
        <v>4</v>
      </c>
      <c r="M4" s="17">
        <f t="shared" si="2"/>
        <v>118.75</v>
      </c>
      <c r="N4" s="9">
        <f t="shared" si="3"/>
        <v>43</v>
      </c>
      <c r="O4" s="18">
        <f t="shared" si="4"/>
        <v>0.71666666666666667</v>
      </c>
      <c r="P4" s="22">
        <f t="shared" si="5"/>
        <v>134.375</v>
      </c>
      <c r="Q4" s="20">
        <f t="shared" si="6"/>
        <v>134</v>
      </c>
      <c r="R4" s="21"/>
    </row>
    <row r="5" spans="1:18" x14ac:dyDescent="0.25">
      <c r="A5" s="9">
        <v>4</v>
      </c>
      <c r="B5" s="10">
        <v>45735</v>
      </c>
      <c r="C5" s="11" t="s">
        <v>20</v>
      </c>
      <c r="D5" s="12" t="s">
        <v>17</v>
      </c>
      <c r="E5" s="13">
        <f>VLOOKUP(F5,[1]Hulpblad!I$6:J40,2,FALSE)</f>
        <v>0.58399999999999996</v>
      </c>
      <c r="F5" s="23">
        <v>17</v>
      </c>
      <c r="G5" s="15">
        <f t="shared" si="0"/>
        <v>0.56666666666666665</v>
      </c>
      <c r="H5" s="16">
        <v>13</v>
      </c>
      <c r="I5" s="16">
        <v>3</v>
      </c>
      <c r="J5" s="17">
        <f t="shared" si="1"/>
        <v>76.470588235294116</v>
      </c>
      <c r="K5" s="16">
        <v>30</v>
      </c>
      <c r="L5" s="16">
        <v>5</v>
      </c>
      <c r="M5" s="17">
        <f t="shared" si="2"/>
        <v>176.47058823529412</v>
      </c>
      <c r="N5" s="9">
        <f t="shared" si="3"/>
        <v>43</v>
      </c>
      <c r="O5" s="18">
        <f t="shared" si="4"/>
        <v>0.71666666666666667</v>
      </c>
      <c r="P5" s="22">
        <f t="shared" si="5"/>
        <v>126.47058823529412</v>
      </c>
      <c r="Q5" s="20">
        <f t="shared" si="6"/>
        <v>126</v>
      </c>
      <c r="R5" s="21"/>
    </row>
    <row r="6" spans="1:18" x14ac:dyDescent="0.25">
      <c r="A6" s="9">
        <v>5</v>
      </c>
      <c r="B6" s="10">
        <v>45738</v>
      </c>
      <c r="C6" s="11" t="s">
        <v>21</v>
      </c>
      <c r="D6" s="12" t="s">
        <v>17</v>
      </c>
      <c r="E6" s="13">
        <f>VLOOKUP(F6,[1]Hulpblad!I$6:J71,2,FALSE)</f>
        <v>0.45</v>
      </c>
      <c r="F6" s="14">
        <v>13</v>
      </c>
      <c r="G6" s="15">
        <f t="shared" si="0"/>
        <v>0.43333333333333335</v>
      </c>
      <c r="H6" s="16">
        <v>13</v>
      </c>
      <c r="I6" s="16">
        <v>3</v>
      </c>
      <c r="J6" s="17">
        <f t="shared" si="1"/>
        <v>100</v>
      </c>
      <c r="K6" s="16">
        <v>19</v>
      </c>
      <c r="L6" s="16">
        <v>4</v>
      </c>
      <c r="M6" s="17">
        <f t="shared" si="2"/>
        <v>146.15384615384613</v>
      </c>
      <c r="N6" s="9">
        <f t="shared" si="3"/>
        <v>32</v>
      </c>
      <c r="O6" s="18">
        <f t="shared" si="4"/>
        <v>0.53333333333333333</v>
      </c>
      <c r="P6" s="22">
        <f t="shared" si="5"/>
        <v>123.07692307692307</v>
      </c>
      <c r="Q6" s="20">
        <f t="shared" si="6"/>
        <v>123</v>
      </c>
      <c r="R6" s="21"/>
    </row>
    <row r="7" spans="1:18" x14ac:dyDescent="0.25">
      <c r="A7" s="9">
        <v>6</v>
      </c>
      <c r="B7" s="10">
        <v>45731</v>
      </c>
      <c r="C7" s="11" t="s">
        <v>22</v>
      </c>
      <c r="D7" s="12" t="s">
        <v>17</v>
      </c>
      <c r="E7" s="13">
        <f>VLOOKUP(F7,[1]Hulpblad!I$6:J48,2,FALSE)</f>
        <v>0.61699999999999999</v>
      </c>
      <c r="F7" s="14">
        <v>18</v>
      </c>
      <c r="G7" s="15">
        <f t="shared" si="0"/>
        <v>0.6</v>
      </c>
      <c r="H7" s="16">
        <v>26</v>
      </c>
      <c r="I7" s="16">
        <v>6</v>
      </c>
      <c r="J7" s="17">
        <f t="shared" si="1"/>
        <v>144.44444444444443</v>
      </c>
      <c r="K7" s="16">
        <v>17</v>
      </c>
      <c r="L7" s="16">
        <v>3</v>
      </c>
      <c r="M7" s="17">
        <f t="shared" si="2"/>
        <v>94.444444444444443</v>
      </c>
      <c r="N7" s="9">
        <f t="shared" si="3"/>
        <v>43</v>
      </c>
      <c r="O7" s="18">
        <f t="shared" si="4"/>
        <v>0.71666666666666667</v>
      </c>
      <c r="P7" s="22">
        <f t="shared" si="5"/>
        <v>119.44444444444444</v>
      </c>
      <c r="Q7" s="20">
        <f t="shared" si="6"/>
        <v>119</v>
      </c>
      <c r="R7" s="21"/>
    </row>
    <row r="8" spans="1:18" x14ac:dyDescent="0.25">
      <c r="A8" s="9">
        <v>7</v>
      </c>
      <c r="B8" s="10">
        <v>45731</v>
      </c>
      <c r="C8" s="11" t="s">
        <v>23</v>
      </c>
      <c r="D8" s="12" t="s">
        <v>17</v>
      </c>
      <c r="E8" s="13">
        <f>VLOOKUP(F8,[1]Hulpblad!I$6:J54,2,FALSE)</f>
        <v>0.61699999999999999</v>
      </c>
      <c r="F8" s="14">
        <v>18</v>
      </c>
      <c r="G8" s="15">
        <f t="shared" si="0"/>
        <v>0.6</v>
      </c>
      <c r="H8" s="16">
        <v>27</v>
      </c>
      <c r="I8" s="16">
        <v>5</v>
      </c>
      <c r="J8" s="17">
        <f t="shared" si="1"/>
        <v>150</v>
      </c>
      <c r="K8" s="16">
        <v>15</v>
      </c>
      <c r="L8" s="16">
        <v>3</v>
      </c>
      <c r="M8" s="17">
        <f t="shared" si="2"/>
        <v>83.333333333333343</v>
      </c>
      <c r="N8" s="9">
        <f t="shared" si="3"/>
        <v>42</v>
      </c>
      <c r="O8" s="18">
        <f t="shared" si="4"/>
        <v>0.7</v>
      </c>
      <c r="P8" s="22">
        <f t="shared" si="5"/>
        <v>116.66666666666667</v>
      </c>
      <c r="Q8" s="20">
        <f t="shared" si="6"/>
        <v>116</v>
      </c>
      <c r="R8" s="21" t="s">
        <v>24</v>
      </c>
    </row>
    <row r="9" spans="1:18" x14ac:dyDescent="0.25">
      <c r="A9" s="9">
        <v>8</v>
      </c>
      <c r="B9" s="10">
        <v>45731</v>
      </c>
      <c r="C9" s="11" t="s">
        <v>25</v>
      </c>
      <c r="D9" s="12" t="s">
        <v>17</v>
      </c>
      <c r="E9" s="13">
        <f>VLOOKUP(F9,[1]Hulpblad!I$6:J64,2,FALSE)</f>
        <v>0.48399999999999999</v>
      </c>
      <c r="F9" s="14">
        <v>14</v>
      </c>
      <c r="G9" s="15">
        <f t="shared" si="0"/>
        <v>0.46666666666666667</v>
      </c>
      <c r="H9" s="16">
        <v>15</v>
      </c>
      <c r="I9" s="16">
        <v>3</v>
      </c>
      <c r="J9" s="17">
        <f t="shared" si="1"/>
        <v>107.14285714285714</v>
      </c>
      <c r="K9" s="16">
        <v>16</v>
      </c>
      <c r="L9" s="16">
        <v>3</v>
      </c>
      <c r="M9" s="17">
        <f t="shared" si="2"/>
        <v>114.28571428571428</v>
      </c>
      <c r="N9" s="9">
        <f t="shared" si="3"/>
        <v>31</v>
      </c>
      <c r="O9" s="18">
        <f t="shared" si="4"/>
        <v>0.51666666666666672</v>
      </c>
      <c r="P9" s="22">
        <f t="shared" si="5"/>
        <v>110.71428571428572</v>
      </c>
      <c r="Q9" s="20">
        <f t="shared" si="6"/>
        <v>110</v>
      </c>
      <c r="R9" s="21"/>
    </row>
    <row r="10" spans="1:18" x14ac:dyDescent="0.25">
      <c r="A10" s="9">
        <v>9</v>
      </c>
      <c r="B10" s="10">
        <v>45738</v>
      </c>
      <c r="C10" s="11" t="s">
        <v>26</v>
      </c>
      <c r="D10" s="12" t="s">
        <v>17</v>
      </c>
      <c r="E10" s="13">
        <f>VLOOKUP(F10,[1]Hulpblad!I$6:J37,2,FALSE)</f>
        <v>0.65</v>
      </c>
      <c r="F10" s="14">
        <v>19</v>
      </c>
      <c r="G10" s="15">
        <f t="shared" si="0"/>
        <v>0.6333333333333333</v>
      </c>
      <c r="H10" s="16">
        <v>21</v>
      </c>
      <c r="I10" s="16">
        <v>4</v>
      </c>
      <c r="J10" s="17">
        <f t="shared" si="1"/>
        <v>110.5263157894737</v>
      </c>
      <c r="K10" s="16">
        <v>21</v>
      </c>
      <c r="L10" s="16">
        <v>6</v>
      </c>
      <c r="M10" s="17">
        <f t="shared" si="2"/>
        <v>110.5263157894737</v>
      </c>
      <c r="N10" s="9">
        <f t="shared" si="3"/>
        <v>42</v>
      </c>
      <c r="O10" s="18">
        <f t="shared" si="4"/>
        <v>0.7</v>
      </c>
      <c r="P10" s="22">
        <f t="shared" si="5"/>
        <v>110.52631578947367</v>
      </c>
      <c r="Q10" s="20">
        <f t="shared" si="6"/>
        <v>110</v>
      </c>
      <c r="R10" s="21"/>
    </row>
    <row r="11" spans="1:18" x14ac:dyDescent="0.25">
      <c r="A11" s="9">
        <v>10</v>
      </c>
      <c r="B11" s="10">
        <v>45731</v>
      </c>
      <c r="C11" s="11" t="s">
        <v>27</v>
      </c>
      <c r="D11" s="12" t="s">
        <v>17</v>
      </c>
      <c r="E11" s="13">
        <f>VLOOKUP(F11,[1]Hulpblad!I$6:J43,2,FALSE)</f>
        <v>0.85</v>
      </c>
      <c r="F11" s="14">
        <v>25</v>
      </c>
      <c r="G11" s="15">
        <f t="shared" si="0"/>
        <v>0.83333333333333337</v>
      </c>
      <c r="H11" s="16">
        <v>26</v>
      </c>
      <c r="I11" s="16">
        <v>7</v>
      </c>
      <c r="J11" s="17">
        <f t="shared" si="1"/>
        <v>104</v>
      </c>
      <c r="K11" s="16">
        <v>29</v>
      </c>
      <c r="L11" s="16">
        <v>5</v>
      </c>
      <c r="M11" s="17">
        <f t="shared" si="2"/>
        <v>115.99999999999999</v>
      </c>
      <c r="N11" s="9">
        <f t="shared" si="3"/>
        <v>55</v>
      </c>
      <c r="O11" s="18">
        <f t="shared" si="4"/>
        <v>0.91666666666666663</v>
      </c>
      <c r="P11" s="22">
        <f t="shared" si="5"/>
        <v>109.99999999999999</v>
      </c>
      <c r="Q11" s="20">
        <f t="shared" si="6"/>
        <v>110</v>
      </c>
      <c r="R11" s="21"/>
    </row>
    <row r="12" spans="1:18" x14ac:dyDescent="0.25">
      <c r="A12" s="9">
        <v>11</v>
      </c>
      <c r="B12" s="10">
        <v>45733</v>
      </c>
      <c r="C12" s="11" t="s">
        <v>28</v>
      </c>
      <c r="D12" s="12" t="s">
        <v>17</v>
      </c>
      <c r="E12" s="13">
        <f>VLOOKUP(F12,[1]Hulpblad!I$6:J35,2,FALSE)</f>
        <v>0.58399999999999996</v>
      </c>
      <c r="F12" s="14">
        <v>17</v>
      </c>
      <c r="G12" s="15">
        <f t="shared" si="0"/>
        <v>0.56666666666666665</v>
      </c>
      <c r="H12" s="16">
        <v>20</v>
      </c>
      <c r="I12" s="16">
        <v>3</v>
      </c>
      <c r="J12" s="17">
        <f t="shared" si="1"/>
        <v>117.64705882352942</v>
      </c>
      <c r="K12" s="16">
        <v>17</v>
      </c>
      <c r="L12" s="16">
        <v>3</v>
      </c>
      <c r="M12" s="17">
        <f t="shared" si="2"/>
        <v>100</v>
      </c>
      <c r="N12" s="9">
        <f t="shared" si="3"/>
        <v>37</v>
      </c>
      <c r="O12" s="18">
        <f t="shared" si="4"/>
        <v>0.6166666666666667</v>
      </c>
      <c r="P12" s="22">
        <f t="shared" si="5"/>
        <v>108.82352941176472</v>
      </c>
      <c r="Q12" s="20">
        <f t="shared" si="6"/>
        <v>108</v>
      </c>
      <c r="R12" s="21"/>
    </row>
    <row r="13" spans="1:18" x14ac:dyDescent="0.25">
      <c r="A13" s="9">
        <v>12</v>
      </c>
      <c r="B13" s="10">
        <v>45735</v>
      </c>
      <c r="C13" s="11" t="s">
        <v>29</v>
      </c>
      <c r="D13" s="12" t="s">
        <v>17</v>
      </c>
      <c r="E13" s="13">
        <f>VLOOKUP(F13,[1]Hulpblad!I$6:J65,2,FALSE)</f>
        <v>0.51700000000000002</v>
      </c>
      <c r="F13" s="14">
        <v>15</v>
      </c>
      <c r="G13" s="15">
        <f t="shared" si="0"/>
        <v>0.5</v>
      </c>
      <c r="H13" s="16">
        <v>14</v>
      </c>
      <c r="I13" s="16">
        <v>3</v>
      </c>
      <c r="J13" s="17">
        <f t="shared" si="1"/>
        <v>93.333333333333329</v>
      </c>
      <c r="K13" s="16">
        <v>18</v>
      </c>
      <c r="L13" s="16">
        <v>4</v>
      </c>
      <c r="M13" s="17">
        <f t="shared" si="2"/>
        <v>120</v>
      </c>
      <c r="N13" s="9">
        <f t="shared" si="3"/>
        <v>32</v>
      </c>
      <c r="O13" s="18">
        <f t="shared" si="4"/>
        <v>0.53333333333333333</v>
      </c>
      <c r="P13" s="22">
        <f t="shared" si="5"/>
        <v>106.66666666666667</v>
      </c>
      <c r="Q13" s="20">
        <f t="shared" si="6"/>
        <v>106</v>
      </c>
      <c r="R13" s="21" t="s">
        <v>24</v>
      </c>
    </row>
    <row r="14" spans="1:18" x14ac:dyDescent="0.25">
      <c r="A14" s="9">
        <v>13</v>
      </c>
      <c r="B14" s="10">
        <v>45738</v>
      </c>
      <c r="C14" s="11" t="s">
        <v>30</v>
      </c>
      <c r="D14" s="12" t="s">
        <v>17</v>
      </c>
      <c r="E14" s="13">
        <f>VLOOKUP(F14,[1]Hulpblad!I$6:J74,2,FALSE)</f>
        <v>0.45</v>
      </c>
      <c r="F14" s="14">
        <v>13</v>
      </c>
      <c r="G14" s="15">
        <f t="shared" si="0"/>
        <v>0.43333333333333335</v>
      </c>
      <c r="H14" s="16">
        <v>17</v>
      </c>
      <c r="I14" s="16">
        <v>2</v>
      </c>
      <c r="J14" s="17">
        <f t="shared" si="1"/>
        <v>130.76923076923077</v>
      </c>
      <c r="K14" s="16">
        <v>10</v>
      </c>
      <c r="L14" s="16">
        <v>4</v>
      </c>
      <c r="M14" s="17">
        <f t="shared" si="2"/>
        <v>76.923076923076934</v>
      </c>
      <c r="N14" s="9">
        <f t="shared" si="3"/>
        <v>27</v>
      </c>
      <c r="O14" s="18">
        <f t="shared" si="4"/>
        <v>0.45</v>
      </c>
      <c r="P14" s="22">
        <f t="shared" si="5"/>
        <v>103.84615384615385</v>
      </c>
      <c r="Q14" s="20">
        <f t="shared" si="6"/>
        <v>103</v>
      </c>
      <c r="R14" s="21"/>
    </row>
    <row r="15" spans="1:18" x14ac:dyDescent="0.25">
      <c r="A15" s="9">
        <v>14</v>
      </c>
      <c r="B15" s="10">
        <v>45731</v>
      </c>
      <c r="C15" s="11" t="s">
        <v>31</v>
      </c>
      <c r="D15" s="12" t="s">
        <v>17</v>
      </c>
      <c r="E15" s="13">
        <f>VLOOKUP(F15,[1]Hulpblad!I$6:J63,2,FALSE)</f>
        <v>0.85</v>
      </c>
      <c r="F15" s="14">
        <v>25</v>
      </c>
      <c r="G15" s="15">
        <f t="shared" si="0"/>
        <v>0.83333333333333337</v>
      </c>
      <c r="H15" s="16">
        <v>22</v>
      </c>
      <c r="I15" s="16">
        <v>3</v>
      </c>
      <c r="J15" s="17">
        <f t="shared" si="1"/>
        <v>88</v>
      </c>
      <c r="K15" s="16">
        <v>29</v>
      </c>
      <c r="L15" s="16">
        <v>8</v>
      </c>
      <c r="M15" s="17">
        <f t="shared" si="2"/>
        <v>115.99999999999999</v>
      </c>
      <c r="N15" s="9">
        <f t="shared" si="3"/>
        <v>51</v>
      </c>
      <c r="O15" s="18">
        <f t="shared" si="4"/>
        <v>0.85</v>
      </c>
      <c r="P15" s="22">
        <f t="shared" si="5"/>
        <v>102</v>
      </c>
      <c r="Q15" s="20">
        <f t="shared" si="6"/>
        <v>102</v>
      </c>
      <c r="R15" s="21"/>
    </row>
    <row r="16" spans="1:18" x14ac:dyDescent="0.25">
      <c r="A16" s="9">
        <v>15</v>
      </c>
      <c r="B16" s="10">
        <v>45738</v>
      </c>
      <c r="C16" s="11" t="s">
        <v>32</v>
      </c>
      <c r="D16" s="12" t="s">
        <v>17</v>
      </c>
      <c r="E16" s="13">
        <f>VLOOKUP(F16,[1]Hulpblad!I$6:J83,2,FALSE)</f>
        <v>0.55000000000000004</v>
      </c>
      <c r="F16" s="14">
        <v>16</v>
      </c>
      <c r="G16" s="15">
        <f t="shared" si="0"/>
        <v>0.53333333333333333</v>
      </c>
      <c r="H16" s="16">
        <v>15</v>
      </c>
      <c r="I16" s="16">
        <v>3</v>
      </c>
      <c r="J16" s="17">
        <f t="shared" si="1"/>
        <v>93.75</v>
      </c>
      <c r="K16" s="16">
        <v>17</v>
      </c>
      <c r="L16" s="16">
        <v>3</v>
      </c>
      <c r="M16" s="17">
        <f t="shared" si="2"/>
        <v>106.25</v>
      </c>
      <c r="N16" s="9">
        <f t="shared" si="3"/>
        <v>32</v>
      </c>
      <c r="O16" s="18">
        <f t="shared" si="4"/>
        <v>0.53333333333333333</v>
      </c>
      <c r="P16" s="22">
        <f t="shared" si="5"/>
        <v>100</v>
      </c>
      <c r="Q16" s="20">
        <f t="shared" si="6"/>
        <v>100</v>
      </c>
      <c r="R16" s="21"/>
    </row>
    <row r="17" spans="1:18" x14ac:dyDescent="0.25">
      <c r="A17" s="9">
        <v>16</v>
      </c>
      <c r="B17" s="10">
        <v>45735</v>
      </c>
      <c r="C17" s="11" t="s">
        <v>33</v>
      </c>
      <c r="D17" s="12" t="s">
        <v>17</v>
      </c>
      <c r="E17" s="13">
        <f>VLOOKUP(F17,[1]Hulpblad!I$6:J36,2,FALSE)</f>
        <v>0.75</v>
      </c>
      <c r="F17" s="14">
        <v>22</v>
      </c>
      <c r="G17" s="15">
        <f t="shared" si="0"/>
        <v>0.73333333333333328</v>
      </c>
      <c r="H17" s="16">
        <v>15</v>
      </c>
      <c r="I17" s="16">
        <v>2</v>
      </c>
      <c r="J17" s="17">
        <f t="shared" si="1"/>
        <v>68.181818181818173</v>
      </c>
      <c r="K17" s="16">
        <v>28</v>
      </c>
      <c r="L17" s="16">
        <v>4</v>
      </c>
      <c r="M17" s="17">
        <f t="shared" si="2"/>
        <v>127.27272727272727</v>
      </c>
      <c r="N17" s="9">
        <f t="shared" si="3"/>
        <v>43</v>
      </c>
      <c r="O17" s="18">
        <f t="shared" si="4"/>
        <v>0.71666666666666667</v>
      </c>
      <c r="P17" s="22">
        <f t="shared" si="5"/>
        <v>97.727272727272734</v>
      </c>
      <c r="Q17" s="20">
        <f t="shared" si="6"/>
        <v>97</v>
      </c>
      <c r="R17" s="21"/>
    </row>
    <row r="18" spans="1:18" x14ac:dyDescent="0.25">
      <c r="A18" s="9">
        <v>17</v>
      </c>
      <c r="B18" s="10">
        <v>45733</v>
      </c>
      <c r="C18" s="11" t="s">
        <v>34</v>
      </c>
      <c r="D18" s="12" t="s">
        <v>17</v>
      </c>
      <c r="E18" s="13">
        <f>VLOOKUP(F18,[1]Hulpblad!I$6:J39,2,FALSE)</f>
        <v>0.68400000000000005</v>
      </c>
      <c r="F18" s="14">
        <v>20</v>
      </c>
      <c r="G18" s="15">
        <f t="shared" si="0"/>
        <v>0.66666666666666663</v>
      </c>
      <c r="H18" s="16">
        <v>16</v>
      </c>
      <c r="I18" s="16">
        <v>3</v>
      </c>
      <c r="J18" s="17">
        <f t="shared" si="1"/>
        <v>80</v>
      </c>
      <c r="K18" s="16">
        <v>22</v>
      </c>
      <c r="L18" s="16">
        <v>6</v>
      </c>
      <c r="M18" s="17">
        <f t="shared" si="2"/>
        <v>110.00000000000001</v>
      </c>
      <c r="N18" s="9">
        <f t="shared" si="3"/>
        <v>38</v>
      </c>
      <c r="O18" s="18">
        <f t="shared" si="4"/>
        <v>0.6333333333333333</v>
      </c>
      <c r="P18" s="22">
        <f t="shared" si="5"/>
        <v>95</v>
      </c>
      <c r="Q18" s="20">
        <f t="shared" si="6"/>
        <v>95</v>
      </c>
      <c r="R18" s="21"/>
    </row>
    <row r="19" spans="1:18" x14ac:dyDescent="0.25">
      <c r="A19" s="9">
        <v>18</v>
      </c>
      <c r="B19" s="10">
        <v>45735</v>
      </c>
      <c r="C19" s="11" t="s">
        <v>35</v>
      </c>
      <c r="D19" s="12" t="s">
        <v>17</v>
      </c>
      <c r="E19" s="13">
        <f>VLOOKUP(F19,[1]Hulpblad!I$6:J161,2,FALSE)</f>
        <v>0.65</v>
      </c>
      <c r="F19" s="23">
        <v>19</v>
      </c>
      <c r="G19" s="15">
        <f t="shared" si="0"/>
        <v>0.6333333333333333</v>
      </c>
      <c r="H19" s="16">
        <v>16</v>
      </c>
      <c r="I19" s="16">
        <v>3</v>
      </c>
      <c r="J19" s="17">
        <f t="shared" si="1"/>
        <v>84.210526315789465</v>
      </c>
      <c r="K19" s="16">
        <v>20</v>
      </c>
      <c r="L19" s="16">
        <v>2</v>
      </c>
      <c r="M19" s="17">
        <f t="shared" si="2"/>
        <v>105.26315789473684</v>
      </c>
      <c r="N19" s="9">
        <f t="shared" si="3"/>
        <v>36</v>
      </c>
      <c r="O19" s="18">
        <f t="shared" si="4"/>
        <v>0.6</v>
      </c>
      <c r="P19" s="22">
        <f t="shared" si="5"/>
        <v>94.736842105263165</v>
      </c>
      <c r="Q19" s="20">
        <f t="shared" si="6"/>
        <v>94</v>
      </c>
      <c r="R19" s="21"/>
    </row>
    <row r="20" spans="1:18" x14ac:dyDescent="0.25">
      <c r="A20" s="9">
        <v>19</v>
      </c>
      <c r="B20" s="10">
        <v>45731</v>
      </c>
      <c r="C20" s="11" t="s">
        <v>36</v>
      </c>
      <c r="D20" s="12" t="s">
        <v>17</v>
      </c>
      <c r="E20" s="13">
        <f>VLOOKUP(F20,[1]Hulpblad!I$6:J57,2,FALSE)</f>
        <v>0.45</v>
      </c>
      <c r="F20" s="14">
        <v>13</v>
      </c>
      <c r="G20" s="15">
        <f t="shared" si="0"/>
        <v>0.43333333333333335</v>
      </c>
      <c r="H20" s="16">
        <v>6</v>
      </c>
      <c r="I20" s="16">
        <v>3</v>
      </c>
      <c r="J20" s="17">
        <f t="shared" si="1"/>
        <v>46.153846153846153</v>
      </c>
      <c r="K20" s="16">
        <v>18</v>
      </c>
      <c r="L20" s="16">
        <v>3</v>
      </c>
      <c r="M20" s="17">
        <f t="shared" si="2"/>
        <v>138.46153846153845</v>
      </c>
      <c r="N20" s="9">
        <f t="shared" si="3"/>
        <v>24</v>
      </c>
      <c r="O20" s="18">
        <f t="shared" si="4"/>
        <v>0.4</v>
      </c>
      <c r="P20" s="22">
        <v>92.308999999999997</v>
      </c>
      <c r="Q20" s="20">
        <f t="shared" si="6"/>
        <v>92</v>
      </c>
      <c r="R20" s="21"/>
    </row>
    <row r="21" spans="1:18" x14ac:dyDescent="0.25">
      <c r="A21" s="9">
        <v>20</v>
      </c>
      <c r="B21" s="10">
        <v>45735</v>
      </c>
      <c r="C21" s="11" t="s">
        <v>37</v>
      </c>
      <c r="D21" s="12" t="s">
        <v>17</v>
      </c>
      <c r="E21" s="13">
        <f>VLOOKUP(F21,[1]Hulpblad!I$6:J55,2,FALSE)</f>
        <v>0.45</v>
      </c>
      <c r="F21" s="14">
        <v>13</v>
      </c>
      <c r="G21" s="15">
        <f t="shared" si="0"/>
        <v>0.43333333333333335</v>
      </c>
      <c r="H21" s="16">
        <v>7</v>
      </c>
      <c r="I21" s="16">
        <v>2</v>
      </c>
      <c r="J21" s="17">
        <f t="shared" si="1"/>
        <v>53.846153846153847</v>
      </c>
      <c r="K21" s="16">
        <v>17</v>
      </c>
      <c r="L21" s="16">
        <v>3</v>
      </c>
      <c r="M21" s="17">
        <f t="shared" si="2"/>
        <v>130.76923076923077</v>
      </c>
      <c r="N21" s="9">
        <f t="shared" si="3"/>
        <v>24</v>
      </c>
      <c r="O21" s="18">
        <f t="shared" si="4"/>
        <v>0.4</v>
      </c>
      <c r="P21" s="22">
        <f t="shared" ref="P21:P40" si="7">O21/G21*100</f>
        <v>92.307692307692307</v>
      </c>
      <c r="Q21" s="20">
        <f t="shared" si="6"/>
        <v>92</v>
      </c>
      <c r="R21" s="21"/>
    </row>
    <row r="22" spans="1:18" x14ac:dyDescent="0.25">
      <c r="A22" s="9">
        <v>21</v>
      </c>
      <c r="B22" s="10">
        <v>45731</v>
      </c>
      <c r="C22" s="11" t="s">
        <v>38</v>
      </c>
      <c r="D22" s="12" t="s">
        <v>17</v>
      </c>
      <c r="E22" s="13">
        <f>VLOOKUP(F22,[1]Hulpblad!I$6:J59,2,FALSE)</f>
        <v>0.48399999999999999</v>
      </c>
      <c r="F22" s="14">
        <v>14</v>
      </c>
      <c r="G22" s="15">
        <f t="shared" si="0"/>
        <v>0.46666666666666667</v>
      </c>
      <c r="H22" s="16">
        <v>16</v>
      </c>
      <c r="I22" s="16">
        <v>4</v>
      </c>
      <c r="J22" s="17">
        <f t="shared" si="1"/>
        <v>114.28571428571428</v>
      </c>
      <c r="K22" s="16">
        <v>9</v>
      </c>
      <c r="L22" s="16">
        <v>2</v>
      </c>
      <c r="M22" s="17">
        <f t="shared" si="2"/>
        <v>64.285714285714292</v>
      </c>
      <c r="N22" s="9">
        <f t="shared" si="3"/>
        <v>25</v>
      </c>
      <c r="O22" s="18">
        <f t="shared" si="4"/>
        <v>0.41666666666666669</v>
      </c>
      <c r="P22" s="22">
        <f t="shared" si="7"/>
        <v>89.285714285714292</v>
      </c>
      <c r="Q22" s="20">
        <f t="shared" si="6"/>
        <v>89</v>
      </c>
      <c r="R22" s="21"/>
    </row>
    <row r="23" spans="1:18" x14ac:dyDescent="0.25">
      <c r="A23" s="9">
        <v>22</v>
      </c>
      <c r="B23" s="10">
        <v>45733</v>
      </c>
      <c r="C23" s="11" t="s">
        <v>39</v>
      </c>
      <c r="D23" s="12" t="s">
        <v>17</v>
      </c>
      <c r="E23" s="13">
        <f>VLOOKUP(F23,[1]Hulpblad!I$6:J69,2,FALSE)</f>
        <v>0.45</v>
      </c>
      <c r="F23" s="14">
        <v>13</v>
      </c>
      <c r="G23" s="15">
        <f t="shared" si="0"/>
        <v>0.43333333333333335</v>
      </c>
      <c r="H23" s="16">
        <v>5</v>
      </c>
      <c r="I23" s="16">
        <v>1</v>
      </c>
      <c r="J23" s="17">
        <f t="shared" si="1"/>
        <v>38.461538461538467</v>
      </c>
      <c r="K23" s="16">
        <v>18</v>
      </c>
      <c r="L23" s="16">
        <v>3</v>
      </c>
      <c r="M23" s="17">
        <f t="shared" si="2"/>
        <v>138.46153846153845</v>
      </c>
      <c r="N23" s="9">
        <f t="shared" si="3"/>
        <v>23</v>
      </c>
      <c r="O23" s="18">
        <f t="shared" si="4"/>
        <v>0.38333333333333336</v>
      </c>
      <c r="P23" s="22">
        <f t="shared" si="7"/>
        <v>88.461538461538467</v>
      </c>
      <c r="Q23" s="20">
        <f t="shared" si="6"/>
        <v>88</v>
      </c>
      <c r="R23" s="21"/>
    </row>
    <row r="24" spans="1:18" x14ac:dyDescent="0.25">
      <c r="A24" s="9">
        <v>23</v>
      </c>
      <c r="B24" s="10">
        <v>45735</v>
      </c>
      <c r="C24" s="11" t="s">
        <v>40</v>
      </c>
      <c r="D24" s="12" t="s">
        <v>17</v>
      </c>
      <c r="E24" s="13">
        <f>VLOOKUP(F24,[1]Hulpblad!I$6:J38,2,FALSE)</f>
        <v>0.68400000000000005</v>
      </c>
      <c r="F24" s="14">
        <v>20</v>
      </c>
      <c r="G24" s="15">
        <f t="shared" si="0"/>
        <v>0.66666666666666663</v>
      </c>
      <c r="H24" s="16">
        <v>18</v>
      </c>
      <c r="I24" s="16">
        <v>6</v>
      </c>
      <c r="J24" s="17">
        <f t="shared" si="1"/>
        <v>90</v>
      </c>
      <c r="K24" s="16">
        <v>17</v>
      </c>
      <c r="L24" s="16">
        <v>4</v>
      </c>
      <c r="M24" s="17">
        <f t="shared" si="2"/>
        <v>85</v>
      </c>
      <c r="N24" s="9">
        <f t="shared" si="3"/>
        <v>35</v>
      </c>
      <c r="O24" s="18">
        <f t="shared" si="4"/>
        <v>0.58333333333333337</v>
      </c>
      <c r="P24" s="22">
        <f t="shared" si="7"/>
        <v>87.500000000000014</v>
      </c>
      <c r="Q24" s="20">
        <f t="shared" si="6"/>
        <v>87</v>
      </c>
      <c r="R24" s="21"/>
    </row>
    <row r="25" spans="1:18" x14ac:dyDescent="0.25">
      <c r="A25" s="9">
        <v>24</v>
      </c>
      <c r="B25" s="10">
        <v>45738</v>
      </c>
      <c r="C25" s="24" t="s">
        <v>41</v>
      </c>
      <c r="D25" s="12" t="s">
        <v>17</v>
      </c>
      <c r="E25" s="13">
        <f>VLOOKUP(F25,[1]Hulpblad!I$6:J41,2,FALSE)</f>
        <v>0.51700000000000002</v>
      </c>
      <c r="F25" s="14">
        <v>15</v>
      </c>
      <c r="G25" s="15">
        <f t="shared" si="0"/>
        <v>0.5</v>
      </c>
      <c r="H25" s="16">
        <v>15</v>
      </c>
      <c r="I25" s="16">
        <v>5</v>
      </c>
      <c r="J25" s="17">
        <f t="shared" si="1"/>
        <v>100</v>
      </c>
      <c r="K25" s="16">
        <v>10</v>
      </c>
      <c r="L25" s="16">
        <v>3</v>
      </c>
      <c r="M25" s="17">
        <f t="shared" si="2"/>
        <v>66.666666666666657</v>
      </c>
      <c r="N25" s="9">
        <f t="shared" si="3"/>
        <v>25</v>
      </c>
      <c r="O25" s="18">
        <f t="shared" si="4"/>
        <v>0.41666666666666669</v>
      </c>
      <c r="P25" s="22">
        <f t="shared" si="7"/>
        <v>83.333333333333343</v>
      </c>
      <c r="Q25" s="20">
        <f t="shared" si="6"/>
        <v>83</v>
      </c>
      <c r="R25" s="21"/>
    </row>
    <row r="26" spans="1:18" x14ac:dyDescent="0.25">
      <c r="A26" s="9">
        <v>25</v>
      </c>
      <c r="B26" s="10">
        <v>45731</v>
      </c>
      <c r="C26" s="24" t="s">
        <v>42</v>
      </c>
      <c r="D26" s="12" t="s">
        <v>17</v>
      </c>
      <c r="E26" s="13">
        <f>VLOOKUP(F26,[1]Hulpblad!I$6:J70,2,FALSE)</f>
        <v>0.58399999999999996</v>
      </c>
      <c r="F26" s="14">
        <v>17</v>
      </c>
      <c r="G26" s="15">
        <f t="shared" si="0"/>
        <v>0.56666666666666665</v>
      </c>
      <c r="H26" s="16">
        <v>17</v>
      </c>
      <c r="I26" s="16">
        <v>3</v>
      </c>
      <c r="J26" s="17">
        <f t="shared" si="1"/>
        <v>100</v>
      </c>
      <c r="K26" s="16">
        <v>11</v>
      </c>
      <c r="L26" s="16">
        <v>2</v>
      </c>
      <c r="M26" s="17">
        <f t="shared" si="2"/>
        <v>64.705882352941174</v>
      </c>
      <c r="N26" s="9">
        <f t="shared" si="3"/>
        <v>28</v>
      </c>
      <c r="O26" s="18">
        <f t="shared" si="4"/>
        <v>0.46666666666666667</v>
      </c>
      <c r="P26" s="22">
        <f t="shared" si="7"/>
        <v>82.352941176470594</v>
      </c>
      <c r="Q26" s="20">
        <f t="shared" si="6"/>
        <v>82</v>
      </c>
      <c r="R26" s="21"/>
    </row>
    <row r="27" spans="1:18" x14ac:dyDescent="0.25">
      <c r="A27" s="9">
        <v>26</v>
      </c>
      <c r="B27" s="10">
        <v>45735</v>
      </c>
      <c r="C27" s="11" t="s">
        <v>43</v>
      </c>
      <c r="D27" s="12" t="s">
        <v>17</v>
      </c>
      <c r="E27" s="13">
        <f>VLOOKUP(F27,[1]Hulpblad!I$6:J47,2,FALSE)</f>
        <v>0.55000000000000004</v>
      </c>
      <c r="F27" s="14">
        <v>16</v>
      </c>
      <c r="G27" s="15">
        <f t="shared" si="0"/>
        <v>0.53333333333333333</v>
      </c>
      <c r="H27" s="16">
        <v>17</v>
      </c>
      <c r="I27" s="16">
        <v>2</v>
      </c>
      <c r="J27" s="17">
        <f t="shared" si="1"/>
        <v>106.25</v>
      </c>
      <c r="K27" s="16">
        <v>9</v>
      </c>
      <c r="L27" s="16">
        <v>1</v>
      </c>
      <c r="M27" s="17">
        <f t="shared" si="2"/>
        <v>56.25</v>
      </c>
      <c r="N27" s="9">
        <f t="shared" si="3"/>
        <v>26</v>
      </c>
      <c r="O27" s="18">
        <f t="shared" si="4"/>
        <v>0.43333333333333335</v>
      </c>
      <c r="P27" s="22">
        <f t="shared" si="7"/>
        <v>81.25</v>
      </c>
      <c r="Q27" s="20">
        <f t="shared" si="6"/>
        <v>81</v>
      </c>
      <c r="R27" s="21"/>
    </row>
    <row r="28" spans="1:18" x14ac:dyDescent="0.25">
      <c r="A28" s="9">
        <v>27</v>
      </c>
      <c r="B28" s="10">
        <v>45735</v>
      </c>
      <c r="C28" s="24" t="s">
        <v>44</v>
      </c>
      <c r="D28" s="12" t="s">
        <v>17</v>
      </c>
      <c r="E28" s="13">
        <f>VLOOKUP(F28,[1]Hulpblad!I$6:J62,2,FALSE)</f>
        <v>0.45</v>
      </c>
      <c r="F28" s="14">
        <v>13</v>
      </c>
      <c r="G28" s="15">
        <f t="shared" si="0"/>
        <v>0.43333333333333335</v>
      </c>
      <c r="H28" s="16">
        <v>7</v>
      </c>
      <c r="I28" s="16">
        <v>1</v>
      </c>
      <c r="J28" s="17">
        <f t="shared" si="1"/>
        <v>53.846153846153847</v>
      </c>
      <c r="K28" s="16">
        <v>14</v>
      </c>
      <c r="L28" s="16">
        <v>3</v>
      </c>
      <c r="M28" s="17">
        <f t="shared" si="2"/>
        <v>107.69230769230769</v>
      </c>
      <c r="N28" s="9">
        <f t="shared" si="3"/>
        <v>21</v>
      </c>
      <c r="O28" s="18">
        <f t="shared" si="4"/>
        <v>0.35</v>
      </c>
      <c r="P28" s="22">
        <f t="shared" si="7"/>
        <v>80.769230769230759</v>
      </c>
      <c r="Q28" s="20">
        <f t="shared" si="6"/>
        <v>80</v>
      </c>
      <c r="R28" s="21"/>
    </row>
    <row r="29" spans="1:18" x14ac:dyDescent="0.25">
      <c r="A29" s="9">
        <v>28</v>
      </c>
      <c r="B29" s="10">
        <v>45735</v>
      </c>
      <c r="C29" s="11" t="s">
        <v>45</v>
      </c>
      <c r="D29" s="12" t="s">
        <v>17</v>
      </c>
      <c r="E29" s="13">
        <f>VLOOKUP(F29,[1]Hulpblad!I$6:J81,2,FALSE)</f>
        <v>0.45</v>
      </c>
      <c r="F29" s="14">
        <v>13</v>
      </c>
      <c r="G29" s="15">
        <f t="shared" si="0"/>
        <v>0.43333333333333335</v>
      </c>
      <c r="H29" s="16">
        <v>9</v>
      </c>
      <c r="I29" s="16">
        <v>2</v>
      </c>
      <c r="J29" s="17">
        <f t="shared" si="1"/>
        <v>69.230769230769226</v>
      </c>
      <c r="K29" s="16">
        <v>12</v>
      </c>
      <c r="L29" s="16">
        <v>2</v>
      </c>
      <c r="M29" s="17">
        <f t="shared" si="2"/>
        <v>92.307692307692307</v>
      </c>
      <c r="N29" s="9">
        <f t="shared" si="3"/>
        <v>21</v>
      </c>
      <c r="O29" s="18">
        <f t="shared" si="4"/>
        <v>0.35</v>
      </c>
      <c r="P29" s="22">
        <f t="shared" si="7"/>
        <v>80.769230769230759</v>
      </c>
      <c r="Q29" s="20">
        <f t="shared" si="6"/>
        <v>80</v>
      </c>
      <c r="R29" s="21"/>
    </row>
    <row r="30" spans="1:18" x14ac:dyDescent="0.25">
      <c r="A30" s="9">
        <v>29</v>
      </c>
      <c r="B30" s="10">
        <v>45731</v>
      </c>
      <c r="C30" s="11" t="s">
        <v>46</v>
      </c>
      <c r="D30" s="12" t="s">
        <v>17</v>
      </c>
      <c r="E30" s="13">
        <f>VLOOKUP(F30,[1]Hulpblad!I$6:J60,2,FALSE)</f>
        <v>0.61699999999999999</v>
      </c>
      <c r="F30" s="14">
        <v>18</v>
      </c>
      <c r="G30" s="15">
        <f t="shared" si="0"/>
        <v>0.6</v>
      </c>
      <c r="H30" s="16">
        <v>12</v>
      </c>
      <c r="I30" s="16">
        <v>4</v>
      </c>
      <c r="J30" s="17">
        <f t="shared" si="1"/>
        <v>66.666666666666657</v>
      </c>
      <c r="K30" s="16">
        <v>17</v>
      </c>
      <c r="L30" s="16">
        <v>4</v>
      </c>
      <c r="M30" s="17">
        <f t="shared" si="2"/>
        <v>94.444444444444443</v>
      </c>
      <c r="N30" s="9">
        <f t="shared" si="3"/>
        <v>29</v>
      </c>
      <c r="O30" s="18">
        <f t="shared" si="4"/>
        <v>0.48333333333333334</v>
      </c>
      <c r="P30" s="22">
        <f t="shared" si="7"/>
        <v>80.555555555555557</v>
      </c>
      <c r="Q30" s="20">
        <f t="shared" si="6"/>
        <v>80</v>
      </c>
      <c r="R30" s="21"/>
    </row>
    <row r="31" spans="1:18" x14ac:dyDescent="0.25">
      <c r="A31" s="9">
        <v>30</v>
      </c>
      <c r="B31" s="10">
        <v>45733</v>
      </c>
      <c r="C31" s="24" t="s">
        <v>47</v>
      </c>
      <c r="D31" s="12" t="s">
        <v>17</v>
      </c>
      <c r="E31" s="13">
        <f>VLOOKUP(F31,[1]Hulpblad!I$6:J42,2,FALSE)</f>
        <v>0.55000000000000004</v>
      </c>
      <c r="F31" s="14">
        <v>16</v>
      </c>
      <c r="G31" s="15">
        <f t="shared" si="0"/>
        <v>0.53333333333333333</v>
      </c>
      <c r="H31" s="16">
        <v>11</v>
      </c>
      <c r="I31" s="16">
        <v>3</v>
      </c>
      <c r="J31" s="17">
        <f t="shared" si="1"/>
        <v>68.75</v>
      </c>
      <c r="K31" s="16">
        <v>14</v>
      </c>
      <c r="L31" s="16">
        <v>2</v>
      </c>
      <c r="M31" s="17">
        <f t="shared" si="2"/>
        <v>87.5</v>
      </c>
      <c r="N31" s="9">
        <f t="shared" si="3"/>
        <v>25</v>
      </c>
      <c r="O31" s="18">
        <f t="shared" si="4"/>
        <v>0.41666666666666669</v>
      </c>
      <c r="P31" s="22">
        <f t="shared" si="7"/>
        <v>78.125</v>
      </c>
      <c r="Q31" s="20">
        <f t="shared" si="6"/>
        <v>78</v>
      </c>
      <c r="R31" s="21"/>
    </row>
    <row r="32" spans="1:18" x14ac:dyDescent="0.25">
      <c r="A32" s="9">
        <v>31</v>
      </c>
      <c r="B32" s="10">
        <v>45731</v>
      </c>
      <c r="C32" s="11" t="s">
        <v>48</v>
      </c>
      <c r="D32" s="12" t="s">
        <v>17</v>
      </c>
      <c r="E32" s="13">
        <f>VLOOKUP(F32,[1]Hulpblad!I$6:J61,2,FALSE)</f>
        <v>0.45</v>
      </c>
      <c r="F32" s="14">
        <v>13</v>
      </c>
      <c r="G32" s="15">
        <f t="shared" si="0"/>
        <v>0.43333333333333335</v>
      </c>
      <c r="H32" s="16">
        <v>10</v>
      </c>
      <c r="I32" s="16">
        <v>3</v>
      </c>
      <c r="J32" s="17">
        <f t="shared" si="1"/>
        <v>76.923076923076934</v>
      </c>
      <c r="K32" s="16">
        <v>10</v>
      </c>
      <c r="L32" s="16">
        <v>2</v>
      </c>
      <c r="M32" s="17">
        <f t="shared" si="2"/>
        <v>76.923076923076934</v>
      </c>
      <c r="N32" s="9">
        <f t="shared" si="3"/>
        <v>20</v>
      </c>
      <c r="O32" s="18">
        <f t="shared" si="4"/>
        <v>0.33333333333333331</v>
      </c>
      <c r="P32" s="22">
        <f t="shared" si="7"/>
        <v>76.92307692307692</v>
      </c>
      <c r="Q32" s="20">
        <f t="shared" si="6"/>
        <v>76</v>
      </c>
      <c r="R32" s="21"/>
    </row>
    <row r="33" spans="1:18" x14ac:dyDescent="0.25">
      <c r="A33" s="9">
        <v>32</v>
      </c>
      <c r="B33" s="10">
        <v>45735</v>
      </c>
      <c r="C33" s="11" t="s">
        <v>49</v>
      </c>
      <c r="D33" s="12" t="s">
        <v>17</v>
      </c>
      <c r="E33" s="13">
        <f>VLOOKUP(F33,[1]Hulpblad!I$6:J48,2,FALSE)</f>
        <v>0.48399999999999999</v>
      </c>
      <c r="F33" s="25">
        <v>14</v>
      </c>
      <c r="G33" s="15">
        <f t="shared" si="0"/>
        <v>0.46666666666666667</v>
      </c>
      <c r="H33" s="25">
        <v>13</v>
      </c>
      <c r="I33" s="25">
        <v>5</v>
      </c>
      <c r="J33" s="26">
        <f t="shared" si="1"/>
        <v>92.857142857142861</v>
      </c>
      <c r="K33" s="25">
        <v>8</v>
      </c>
      <c r="L33" s="25">
        <v>1</v>
      </c>
      <c r="M33" s="17">
        <f t="shared" si="2"/>
        <v>57.142857142857139</v>
      </c>
      <c r="N33" s="9">
        <f t="shared" si="3"/>
        <v>21</v>
      </c>
      <c r="O33" s="18">
        <f t="shared" si="4"/>
        <v>0.35</v>
      </c>
      <c r="P33" s="22">
        <f t="shared" si="7"/>
        <v>74.999999999999986</v>
      </c>
      <c r="Q33" s="20">
        <f t="shared" si="6"/>
        <v>75</v>
      </c>
      <c r="R33" s="27"/>
    </row>
    <row r="34" spans="1:18" x14ac:dyDescent="0.25">
      <c r="A34" s="9">
        <v>33</v>
      </c>
      <c r="B34" s="10">
        <v>45726</v>
      </c>
      <c r="C34" s="28" t="s">
        <v>50</v>
      </c>
      <c r="D34" s="12" t="s">
        <v>17</v>
      </c>
      <c r="E34" s="13">
        <f>VLOOKUP(F34,[1]Hulpblad!I$6:J44,2,FALSE)</f>
        <v>0.55000000000000004</v>
      </c>
      <c r="F34" s="14">
        <v>16</v>
      </c>
      <c r="G34" s="15">
        <f t="shared" si="0"/>
        <v>0.53333333333333333</v>
      </c>
      <c r="H34" s="16">
        <v>12</v>
      </c>
      <c r="I34" s="16">
        <v>3</v>
      </c>
      <c r="J34" s="17">
        <f t="shared" si="1"/>
        <v>75</v>
      </c>
      <c r="K34" s="16">
        <v>9</v>
      </c>
      <c r="L34" s="16">
        <v>3</v>
      </c>
      <c r="M34" s="17">
        <f t="shared" si="2"/>
        <v>56.25</v>
      </c>
      <c r="N34" s="9">
        <f t="shared" si="3"/>
        <v>21</v>
      </c>
      <c r="O34" s="18">
        <f t="shared" si="4"/>
        <v>0.35</v>
      </c>
      <c r="P34" s="22">
        <f t="shared" si="7"/>
        <v>65.625</v>
      </c>
      <c r="Q34" s="20">
        <f t="shared" si="6"/>
        <v>65</v>
      </c>
      <c r="R34" s="21"/>
    </row>
    <row r="35" spans="1:18" x14ac:dyDescent="0.25">
      <c r="A35" s="9">
        <v>34</v>
      </c>
      <c r="B35" s="10">
        <v>45726</v>
      </c>
      <c r="C35" s="24" t="s">
        <v>51</v>
      </c>
      <c r="D35" s="12" t="s">
        <v>17</v>
      </c>
      <c r="E35" s="13">
        <f>VLOOKUP(F35,[1]Hulpblad!I$6:J158,2,FALSE)</f>
        <v>0.45</v>
      </c>
      <c r="F35" s="23">
        <v>13</v>
      </c>
      <c r="G35" s="15">
        <f t="shared" si="0"/>
        <v>0.43333333333333335</v>
      </c>
      <c r="H35" s="16">
        <v>6</v>
      </c>
      <c r="I35" s="16">
        <v>2</v>
      </c>
      <c r="J35" s="17">
        <f t="shared" si="1"/>
        <v>46.153846153846153</v>
      </c>
      <c r="K35" s="16">
        <v>11</v>
      </c>
      <c r="L35" s="16">
        <v>2</v>
      </c>
      <c r="M35" s="17">
        <f t="shared" si="2"/>
        <v>84.615384615384613</v>
      </c>
      <c r="N35" s="9">
        <f t="shared" si="3"/>
        <v>17</v>
      </c>
      <c r="O35" s="18">
        <f t="shared" si="4"/>
        <v>0.28333333333333333</v>
      </c>
      <c r="P35" s="22">
        <f t="shared" si="7"/>
        <v>65.384615384615387</v>
      </c>
      <c r="Q35" s="20">
        <f t="shared" si="6"/>
        <v>65</v>
      </c>
      <c r="R35" s="21"/>
    </row>
    <row r="36" spans="1:18" x14ac:dyDescent="0.25">
      <c r="A36" s="9">
        <v>35</v>
      </c>
      <c r="B36" s="10">
        <v>45726</v>
      </c>
      <c r="C36" s="24" t="s">
        <v>52</v>
      </c>
      <c r="D36" s="12" t="s">
        <v>17</v>
      </c>
      <c r="E36" s="13">
        <f>VLOOKUP(F36,[1]Hulpblad!I$6:J66,2,FALSE)</f>
        <v>0.51700000000000002</v>
      </c>
      <c r="F36" s="14">
        <v>15</v>
      </c>
      <c r="G36" s="15">
        <f t="shared" si="0"/>
        <v>0.5</v>
      </c>
      <c r="H36" s="16">
        <v>15</v>
      </c>
      <c r="I36" s="16">
        <v>5</v>
      </c>
      <c r="J36" s="17">
        <f t="shared" si="1"/>
        <v>100</v>
      </c>
      <c r="K36" s="16">
        <v>3</v>
      </c>
      <c r="L36" s="16">
        <v>1</v>
      </c>
      <c r="M36" s="17">
        <f t="shared" si="2"/>
        <v>20</v>
      </c>
      <c r="N36" s="9">
        <f t="shared" si="3"/>
        <v>18</v>
      </c>
      <c r="O36" s="18">
        <f t="shared" si="4"/>
        <v>0.3</v>
      </c>
      <c r="P36" s="22">
        <f t="shared" si="7"/>
        <v>60</v>
      </c>
      <c r="Q36" s="20">
        <f t="shared" si="6"/>
        <v>60</v>
      </c>
      <c r="R36" s="21"/>
    </row>
    <row r="37" spans="1:18" x14ac:dyDescent="0.25">
      <c r="A37" s="9">
        <v>36</v>
      </c>
      <c r="B37" s="10">
        <v>45735</v>
      </c>
      <c r="C37" s="11" t="s">
        <v>53</v>
      </c>
      <c r="D37" s="12" t="s">
        <v>17</v>
      </c>
      <c r="E37" s="13">
        <f>VLOOKUP(F37,[1]Hulpblad!I$6:J75,2,FALSE)</f>
        <v>0.51700000000000002</v>
      </c>
      <c r="F37" s="14">
        <v>15</v>
      </c>
      <c r="G37" s="15">
        <f t="shared" si="0"/>
        <v>0.5</v>
      </c>
      <c r="H37" s="16">
        <v>11</v>
      </c>
      <c r="I37" s="16">
        <v>2</v>
      </c>
      <c r="J37" s="17">
        <f t="shared" si="1"/>
        <v>73.333333333333329</v>
      </c>
      <c r="K37" s="16">
        <v>7</v>
      </c>
      <c r="L37" s="16">
        <v>1</v>
      </c>
      <c r="M37" s="17">
        <f t="shared" si="2"/>
        <v>46.666666666666664</v>
      </c>
      <c r="N37" s="9">
        <f t="shared" si="3"/>
        <v>18</v>
      </c>
      <c r="O37" s="18">
        <f t="shared" si="4"/>
        <v>0.3</v>
      </c>
      <c r="P37" s="22">
        <f t="shared" si="7"/>
        <v>60</v>
      </c>
      <c r="Q37" s="20">
        <f t="shared" si="6"/>
        <v>60</v>
      </c>
      <c r="R37" s="21"/>
    </row>
    <row r="38" spans="1:18" x14ac:dyDescent="0.25">
      <c r="A38" s="9">
        <v>37</v>
      </c>
      <c r="B38" s="10">
        <v>45738</v>
      </c>
      <c r="C38" s="11" t="s">
        <v>54</v>
      </c>
      <c r="D38" s="12" t="s">
        <v>17</v>
      </c>
      <c r="E38" s="13">
        <f>VLOOKUP(F38,[1]Hulpblad!I$6:J58,2,FALSE)</f>
        <v>0.61699999999999999</v>
      </c>
      <c r="F38" s="14">
        <v>18</v>
      </c>
      <c r="G38" s="15">
        <f t="shared" si="0"/>
        <v>0.6</v>
      </c>
      <c r="H38" s="16">
        <v>7</v>
      </c>
      <c r="I38" s="16">
        <v>2</v>
      </c>
      <c r="J38" s="17">
        <f t="shared" si="1"/>
        <v>38.888888888888893</v>
      </c>
      <c r="K38" s="16">
        <v>14</v>
      </c>
      <c r="L38" s="16">
        <v>3</v>
      </c>
      <c r="M38" s="17">
        <f t="shared" si="2"/>
        <v>77.777777777777786</v>
      </c>
      <c r="N38" s="9">
        <f t="shared" si="3"/>
        <v>21</v>
      </c>
      <c r="O38" s="18">
        <f t="shared" si="4"/>
        <v>0.35</v>
      </c>
      <c r="P38" s="22">
        <f t="shared" si="7"/>
        <v>58.333333333333336</v>
      </c>
      <c r="Q38" s="20">
        <f t="shared" si="6"/>
        <v>58</v>
      </c>
      <c r="R38" s="21"/>
    </row>
    <row r="39" spans="1:18" x14ac:dyDescent="0.25">
      <c r="A39" s="9">
        <v>38</v>
      </c>
      <c r="B39" s="10">
        <v>45733</v>
      </c>
      <c r="C39" s="29" t="s">
        <v>55</v>
      </c>
      <c r="D39" s="12" t="s">
        <v>17</v>
      </c>
      <c r="E39" s="13">
        <f>VLOOKUP(F39,[1]Hulpblad!I$6:J90,2,FALSE)</f>
        <v>0.45</v>
      </c>
      <c r="F39" s="23">
        <v>13</v>
      </c>
      <c r="G39" s="15">
        <f t="shared" si="0"/>
        <v>0.43333333333333335</v>
      </c>
      <c r="H39" s="16">
        <v>6</v>
      </c>
      <c r="I39" s="16">
        <v>1</v>
      </c>
      <c r="J39" s="17">
        <f t="shared" si="1"/>
        <v>46.153846153846153</v>
      </c>
      <c r="K39" s="16">
        <v>9</v>
      </c>
      <c r="L39" s="16">
        <v>2</v>
      </c>
      <c r="M39" s="17">
        <f t="shared" si="2"/>
        <v>69.230769230769226</v>
      </c>
      <c r="N39" s="9">
        <f t="shared" si="3"/>
        <v>15</v>
      </c>
      <c r="O39" s="18">
        <f t="shared" si="4"/>
        <v>0.25</v>
      </c>
      <c r="P39" s="22">
        <f t="shared" si="7"/>
        <v>57.692307692307686</v>
      </c>
      <c r="Q39" s="20">
        <f t="shared" si="6"/>
        <v>57</v>
      </c>
      <c r="R39" s="21"/>
    </row>
    <row r="40" spans="1:18" x14ac:dyDescent="0.25">
      <c r="A40" s="9">
        <v>39</v>
      </c>
      <c r="B40" s="10">
        <v>45726</v>
      </c>
      <c r="C40" s="11" t="s">
        <v>56</v>
      </c>
      <c r="D40" s="12" t="s">
        <v>17</v>
      </c>
      <c r="E40" s="13">
        <f>VLOOKUP(F40,[1]Hulpblad!I$6:J86,2,FALSE)</f>
        <v>0.45</v>
      </c>
      <c r="F40" s="14">
        <v>13</v>
      </c>
      <c r="G40" s="15">
        <f t="shared" si="0"/>
        <v>0.43333333333333335</v>
      </c>
      <c r="H40" s="16">
        <v>4</v>
      </c>
      <c r="I40" s="16">
        <v>1</v>
      </c>
      <c r="J40" s="17">
        <f t="shared" si="1"/>
        <v>30.76923076923077</v>
      </c>
      <c r="K40" s="16">
        <v>7</v>
      </c>
      <c r="L40" s="16">
        <v>2</v>
      </c>
      <c r="M40" s="17">
        <f t="shared" si="2"/>
        <v>53.846153846153847</v>
      </c>
      <c r="N40" s="9">
        <f t="shared" si="3"/>
        <v>11</v>
      </c>
      <c r="O40" s="18">
        <f t="shared" si="4"/>
        <v>0.18333333333333332</v>
      </c>
      <c r="P40" s="22">
        <f t="shared" si="7"/>
        <v>42.307692307692299</v>
      </c>
      <c r="Q40" s="20">
        <f t="shared" si="6"/>
        <v>42</v>
      </c>
      <c r="R40" s="21"/>
    </row>
  </sheetData>
  <conditionalFormatting sqref="P2:Q40">
    <cfRule type="cellIs" dxfId="1" priority="1" stopIfTrue="1" operator="lessThan">
      <formula>79.5</formula>
    </cfRule>
  </conditionalFormatting>
  <conditionalFormatting sqref="P2:Q40">
    <cfRule type="cellIs" dxfId="0" priority="2" stopIfTrue="1" operator="greaterThanOrEqual">
      <formula>120</formula>
    </cfRule>
  </conditionalFormatting>
  <pageMargins left="0.7" right="0.7" top="0.75" bottom="0.75" header="0.3" footer="0.3"/>
  <pageSetup paperSize="9" scale="84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stok</dc:creator>
  <cp:lastModifiedBy>fred stok</cp:lastModifiedBy>
  <dcterms:created xsi:type="dcterms:W3CDTF">2025-03-22T19:04:37Z</dcterms:created>
  <dcterms:modified xsi:type="dcterms:W3CDTF">2025-03-22T19:06:40Z</dcterms:modified>
</cp:coreProperties>
</file>