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oldendorp/"/>
    </mc:Choice>
  </mc:AlternateContent>
  <xr:revisionPtr revIDLastSave="0" documentId="8_{632676D4-7FD2-4466-BBE6-796F7DF29ACC}" xr6:coauthVersionLast="47" xr6:coauthVersionMax="47" xr10:uidLastSave="{00000000-0000-0000-0000-000000000000}"/>
  <bookViews>
    <workbookView xWindow="-120" yWindow="-120" windowWidth="25440" windowHeight="15390" xr2:uid="{B9E1CFCD-F349-43E1-9267-2E6315B57164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<sst xmlns="http://schemas.openxmlformats.org/spreadsheetml/2006/main" count="81" uniqueCount="48">
  <si>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</si>
  <si>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</si>
  <si>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</si>
  <si>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</si>
  <si>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</si>
  <si>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</si>
  <si>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</si>
  <si>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</si>
  <si>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</si>
  <si>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</si>
  <si>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</si>
  <si>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</si>
  <si>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</si>
  <si>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</si>
  <si>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</si>
  <si>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</si>
  <si>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</si>
  <si>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Ron Pijper</t>
  </si>
  <si>
    <t>A</t>
  </si>
  <si>
    <t>gf</t>
  </si>
  <si>
    <t>Tom Been</t>
  </si>
  <si>
    <t>Richard Kant</t>
  </si>
  <si>
    <t>Johan Edens</t>
  </si>
  <si>
    <t xml:space="preserve">Henk Bos   </t>
  </si>
  <si>
    <t>Hendrik Freije</t>
  </si>
  <si>
    <t>Tjaart Schaub</t>
  </si>
  <si>
    <t>Koos Blaauw (neef)</t>
  </si>
  <si>
    <t>Jacob Bosma</t>
  </si>
  <si>
    <t xml:space="preserve">Hendrik Sloot   </t>
  </si>
  <si>
    <t>Johnny Geertsma</t>
  </si>
  <si>
    <t xml:space="preserve">Harm Wending   </t>
  </si>
  <si>
    <t>Hans van Engelen</t>
  </si>
  <si>
    <t>Willie Siemens</t>
  </si>
  <si>
    <t>Peter Lambeck</t>
  </si>
  <si>
    <t>René Martena</t>
  </si>
  <si>
    <t>Henk Matthijssen</t>
  </si>
  <si>
    <t>Pierre Nuninga</t>
  </si>
  <si>
    <t>Lucas Bronsema</t>
  </si>
  <si>
    <t xml:space="preserve">Hilko Blaauw   </t>
  </si>
  <si>
    <t>Mark Meijer</t>
  </si>
  <si>
    <t>Peter Keizer</t>
  </si>
  <si>
    <t>Mehmet Apaydin</t>
  </si>
  <si>
    <t>Kasper Sturre</t>
  </si>
  <si>
    <t>Fokko van Biessum</t>
  </si>
  <si>
    <t>Harrie Lulofs</t>
  </si>
  <si>
    <t>Wolter Eling</t>
  </si>
  <si>
    <t>Jan Knol</t>
  </si>
  <si>
    <t>Geert Grevink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</si>
</sst>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8" fillId="2" borderId="4" xfId="0" applyFont="1" applyFill="1" applyBorder="1" applyProtection="1">
      <protection locked="0"/>
    </xf>
    <xf numFmtId="164" fontId="0" fillId="0" borderId="1" xfId="1" applyFont="1" applyBorder="1" applyAlignment="1" applyProtection="1">
      <alignment horizontal="center"/>
    </xf>
    <xf numFmtId="165" fontId="8" fillId="0" borderId="3" xfId="2" applyNumberFormat="1" applyFont="1" applyBorder="1" applyAlignment="1" applyProtection="1">
      <alignment horizontal="center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8" fillId="2" borderId="4" xfId="2" applyFont="1" applyFill="1" applyBorder="1" applyProtection="1">
      <protection locked="0"/>
    </xf>
    <xf numFmtId="0" fontId="8" fillId="2" borderId="3" xfId="2" applyFont="1" applyFill="1" applyBorder="1" applyAlignment="1" applyProtection="1">
      <alignment horizontal="center"/>
      <protection locked="0"/>
    </xf>
    <xf numFmtId="165" fontId="6" fillId="0" borderId="1" xfId="0" applyNumberFormat="1" applyFont="1" applyBorder="1"/>
    <xf numFmtId="16" fontId="7" fillId="0" borderId="3" xfId="0" applyNumberFormat="1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2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6" fontId="7" fillId="0" borderId="3" xfId="0" applyNumberFormat="1" applyFont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2" fillId="2" borderId="4" xfId="2" applyFont="1" applyFill="1" applyBorder="1" applyProtection="1">
      <protection locked="0"/>
    </xf>
  </cellXfs>
  <cellStyles count="3">
    <cellStyle name="Excel Built-in Normal" xfId="1" xr:uid="{6619F021-6CFD-41F5-846A-673FBC0BFAAD}"/>
    <cellStyle name="Standaard" xfId="0" builtinId="0"/>
    <cellStyle name="Standaard 2" xfId="2" xr:uid="{5FAA1267-2851-498D-9FFC-ABFD1CCEE35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driebanden%20Woldendorp/einduitslag%20voorronde%20driebanden%20woldendorp.xlsm" TargetMode="External"/><Relationship Id="rId1" Type="http://schemas.openxmlformats.org/officeDocument/2006/relationships/externalLinkPath" Target="einduitslag%20voorronde%20driebanden%20woldendor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8E9D-9331-4DBF-A10B-507EED584F18}">
  <sheetPr>
    <pageSetUpPr fitToPage="1"/>
  </sheetPr>
  <dimension ref="A1:S30"/>
  <sheetViews>
    <sheetView tabSelected="1" workbookViewId="0">
      <selection activeCell="I1" sqref="I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9" t="s">
        <v>13</v>
      </c>
      <c r="Q1" s="10" t="s">
        <v>14</v>
      </c>
      <c r="R1" s="11" t="s">
        <v>15</v>
      </c>
      <c r="S1" s="11" t="s">
        <v>16</v>
      </c>
    </row>
    <row r="2" spans="1:19" x14ac:dyDescent="0.25">
      <c r="A2" s="12">
        <v>1</v>
      </c>
      <c r="B2" s="13">
        <v>45428</v>
      </c>
      <c r="C2" s="14" t="s">
        <v>17</v>
      </c>
      <c r="D2" s="15" t="s">
        <v>18</v>
      </c>
      <c r="E2" s="16">
        <f>VLOOKUP(F2,[1]Hulpblad!I$6:J36,2,FALSE)</f>
        <v>0.48399999999999999</v>
      </c>
      <c r="F2" s="17">
        <v>14</v>
      </c>
      <c r="G2" s="18">
        <f t="shared" ref="G2:G30" si="0">F2/30</f>
        <v>0.46666666666666667</v>
      </c>
      <c r="H2" s="19">
        <v>26</v>
      </c>
      <c r="I2" s="20">
        <v>5</v>
      </c>
      <c r="J2" s="21">
        <f t="shared" ref="J2:J30" si="1">H2/F2*100</f>
        <v>185.71428571428572</v>
      </c>
      <c r="K2" s="20">
        <v>22</v>
      </c>
      <c r="L2" s="20">
        <v>4</v>
      </c>
      <c r="M2" s="21">
        <f t="shared" ref="M2:M30" si="2">K2/F2*100</f>
        <v>157.14285714285714</v>
      </c>
      <c r="N2" s="12">
        <f t="shared" ref="N2:N30" si="3">H2+K2</f>
        <v>48</v>
      </c>
      <c r="O2" s="22">
        <f t="shared" ref="O2:O30" si="4">N2/60</f>
        <v>0.8</v>
      </c>
      <c r="P2" s="23">
        <f t="shared" ref="P2:P30" si="5">O2/G2*100</f>
        <v>171.42857142857144</v>
      </c>
      <c r="Q2" s="24">
        <f t="shared" ref="Q2:Q30" si="6">ROUNDDOWN(P2,0)</f>
        <v>171</v>
      </c>
      <c r="R2" s="25" t="s">
        <v>19</v>
      </c>
      <c r="S2" s="26">
        <v>17</v>
      </c>
    </row>
    <row r="3" spans="1:19" x14ac:dyDescent="0.25">
      <c r="A3" s="12">
        <v>2</v>
      </c>
      <c r="B3" s="13">
        <v>45433</v>
      </c>
      <c r="C3" s="27" t="s">
        <v>20</v>
      </c>
      <c r="D3" s="15" t="s">
        <v>18</v>
      </c>
      <c r="E3" s="16">
        <f>VLOOKUP(F3,[1]Hulpblad!I$6:J56,2,FALSE)</f>
        <v>0.48399999999999999</v>
      </c>
      <c r="F3" s="28">
        <v>14</v>
      </c>
      <c r="G3" s="18">
        <f t="shared" si="0"/>
        <v>0.46666666666666667</v>
      </c>
      <c r="H3" s="19">
        <v>25</v>
      </c>
      <c r="I3" s="20">
        <v>6</v>
      </c>
      <c r="J3" s="21">
        <f t="shared" si="1"/>
        <v>178.57142857142858</v>
      </c>
      <c r="K3" s="20">
        <v>12</v>
      </c>
      <c r="L3" s="20">
        <v>3</v>
      </c>
      <c r="M3" s="21">
        <f t="shared" si="2"/>
        <v>85.714285714285708</v>
      </c>
      <c r="N3" s="12">
        <f t="shared" si="3"/>
        <v>37</v>
      </c>
      <c r="O3" s="22">
        <f t="shared" si="4"/>
        <v>0.6166666666666667</v>
      </c>
      <c r="P3" s="29">
        <f t="shared" si="5"/>
        <v>132.14285714285714</v>
      </c>
      <c r="Q3" s="24">
        <f t="shared" si="6"/>
        <v>132</v>
      </c>
      <c r="R3" s="25">
        <v>1</v>
      </c>
      <c r="S3" s="26">
        <v>15</v>
      </c>
    </row>
    <row r="4" spans="1:19" x14ac:dyDescent="0.25">
      <c r="A4" s="12">
        <v>3</v>
      </c>
      <c r="B4" s="30">
        <v>45433</v>
      </c>
      <c r="C4" s="14" t="s">
        <v>21</v>
      </c>
      <c r="D4" s="15" t="s">
        <v>18</v>
      </c>
      <c r="E4" s="16">
        <f>VLOOKUP(F4,[1]Hulpblad!I$6:J60,2,FALSE)</f>
        <v>0.45</v>
      </c>
      <c r="F4" s="31">
        <v>13</v>
      </c>
      <c r="G4" s="18">
        <f t="shared" si="0"/>
        <v>0.43333333333333335</v>
      </c>
      <c r="H4" s="19">
        <v>17</v>
      </c>
      <c r="I4" s="20">
        <v>3</v>
      </c>
      <c r="J4" s="21">
        <f t="shared" si="1"/>
        <v>130.76923076923077</v>
      </c>
      <c r="K4" s="20">
        <v>16</v>
      </c>
      <c r="L4" s="20">
        <v>3</v>
      </c>
      <c r="M4" s="21">
        <f t="shared" si="2"/>
        <v>123.07692307692308</v>
      </c>
      <c r="N4" s="12">
        <f t="shared" si="3"/>
        <v>33</v>
      </c>
      <c r="O4" s="22">
        <f t="shared" si="4"/>
        <v>0.55000000000000004</v>
      </c>
      <c r="P4" s="29">
        <f t="shared" si="5"/>
        <v>126.92307692307693</v>
      </c>
      <c r="Q4" s="24">
        <f t="shared" si="6"/>
        <v>126</v>
      </c>
      <c r="R4" s="25" t="s">
        <v>19</v>
      </c>
      <c r="S4" s="26">
        <v>14</v>
      </c>
    </row>
    <row r="5" spans="1:19" x14ac:dyDescent="0.25">
      <c r="A5" s="12">
        <v>4</v>
      </c>
      <c r="B5" s="30">
        <v>45423</v>
      </c>
      <c r="C5" s="14" t="s">
        <v>22</v>
      </c>
      <c r="D5" s="15" t="s">
        <v>18</v>
      </c>
      <c r="E5" s="16">
        <f>VLOOKUP(F5,[1]Hulpblad!I$6:J71,2,FALSE)</f>
        <v>0.51700000000000002</v>
      </c>
      <c r="F5" s="31">
        <v>15</v>
      </c>
      <c r="G5" s="18">
        <f t="shared" si="0"/>
        <v>0.5</v>
      </c>
      <c r="H5" s="19">
        <v>22</v>
      </c>
      <c r="I5" s="20">
        <v>3</v>
      </c>
      <c r="J5" s="21">
        <f t="shared" si="1"/>
        <v>146.66666666666666</v>
      </c>
      <c r="K5" s="20">
        <v>16</v>
      </c>
      <c r="L5" s="20">
        <v>3</v>
      </c>
      <c r="M5" s="21">
        <f t="shared" si="2"/>
        <v>106.66666666666667</v>
      </c>
      <c r="N5" s="12">
        <f t="shared" si="3"/>
        <v>38</v>
      </c>
      <c r="O5" s="22">
        <f t="shared" si="4"/>
        <v>0.6333333333333333</v>
      </c>
      <c r="P5" s="29">
        <f t="shared" si="5"/>
        <v>126.66666666666666</v>
      </c>
      <c r="Q5" s="24">
        <f t="shared" si="6"/>
        <v>126</v>
      </c>
      <c r="R5" s="25">
        <v>2</v>
      </c>
      <c r="S5" s="26">
        <v>16</v>
      </c>
    </row>
    <row r="6" spans="1:19" x14ac:dyDescent="0.25">
      <c r="A6" s="12">
        <v>5</v>
      </c>
      <c r="B6" s="30">
        <v>45435</v>
      </c>
      <c r="C6" s="32" t="s">
        <v>23</v>
      </c>
      <c r="D6" s="15" t="s">
        <v>18</v>
      </c>
      <c r="E6" s="16">
        <f>VLOOKUP(F6,[1]Hulpblad!I$6:J45,2,FALSE)</f>
        <v>0.58399999999999996</v>
      </c>
      <c r="F6" s="28">
        <v>17</v>
      </c>
      <c r="G6" s="18">
        <f t="shared" si="0"/>
        <v>0.56666666666666665</v>
      </c>
      <c r="H6" s="19">
        <v>25</v>
      </c>
      <c r="I6" s="20">
        <v>6</v>
      </c>
      <c r="J6" s="21">
        <f t="shared" si="1"/>
        <v>147.05882352941177</v>
      </c>
      <c r="K6" s="20">
        <v>18</v>
      </c>
      <c r="L6" s="20">
        <v>3</v>
      </c>
      <c r="M6" s="21">
        <f t="shared" si="2"/>
        <v>105.88235294117648</v>
      </c>
      <c r="N6" s="12">
        <f t="shared" si="3"/>
        <v>43</v>
      </c>
      <c r="O6" s="22">
        <f t="shared" si="4"/>
        <v>0.71666666666666667</v>
      </c>
      <c r="P6" s="29">
        <f t="shared" si="5"/>
        <v>126.47058823529412</v>
      </c>
      <c r="Q6" s="24">
        <f t="shared" si="6"/>
        <v>126</v>
      </c>
      <c r="R6" s="25">
        <v>3</v>
      </c>
      <c r="S6" s="26">
        <v>18</v>
      </c>
    </row>
    <row r="7" spans="1:19" x14ac:dyDescent="0.25">
      <c r="A7" s="12">
        <v>6</v>
      </c>
      <c r="B7" s="30">
        <v>45433</v>
      </c>
      <c r="C7" s="33" t="s">
        <v>24</v>
      </c>
      <c r="D7" s="15" t="s">
        <v>18</v>
      </c>
      <c r="E7" s="16">
        <f>VLOOKUP(F7,[1]Hulpblad!I$6:J94,2,FALSE)</f>
        <v>0.55000000000000004</v>
      </c>
      <c r="F7" s="31">
        <v>16</v>
      </c>
      <c r="G7" s="18">
        <f t="shared" si="0"/>
        <v>0.53333333333333333</v>
      </c>
      <c r="H7" s="19">
        <v>25</v>
      </c>
      <c r="I7" s="20">
        <v>3</v>
      </c>
      <c r="J7" s="21">
        <f t="shared" si="1"/>
        <v>156.25</v>
      </c>
      <c r="K7" s="20">
        <v>15</v>
      </c>
      <c r="L7" s="20">
        <v>2</v>
      </c>
      <c r="M7" s="21">
        <f t="shared" si="2"/>
        <v>93.75</v>
      </c>
      <c r="N7" s="12">
        <f t="shared" si="3"/>
        <v>40</v>
      </c>
      <c r="O7" s="22">
        <f t="shared" si="4"/>
        <v>0.66666666666666663</v>
      </c>
      <c r="P7" s="29">
        <f t="shared" si="5"/>
        <v>125</v>
      </c>
      <c r="Q7" s="24">
        <f t="shared" si="6"/>
        <v>125</v>
      </c>
      <c r="R7" s="25" t="s">
        <v>19</v>
      </c>
      <c r="S7" s="26">
        <v>17</v>
      </c>
    </row>
    <row r="8" spans="1:19" x14ac:dyDescent="0.25">
      <c r="A8" s="12">
        <v>7</v>
      </c>
      <c r="B8" s="30">
        <v>45433</v>
      </c>
      <c r="C8" s="27" t="s">
        <v>25</v>
      </c>
      <c r="D8" s="15" t="s">
        <v>18</v>
      </c>
      <c r="E8" s="16">
        <f>VLOOKUP(F8,[1]Hulpblad!I$6:J39,2,FALSE)</f>
        <v>0.55000000000000004</v>
      </c>
      <c r="F8" s="28">
        <v>16</v>
      </c>
      <c r="G8" s="18">
        <f t="shared" si="0"/>
        <v>0.53333333333333333</v>
      </c>
      <c r="H8" s="19">
        <v>25</v>
      </c>
      <c r="I8" s="20">
        <v>2</v>
      </c>
      <c r="J8" s="21">
        <f t="shared" si="1"/>
        <v>156.25</v>
      </c>
      <c r="K8" s="20">
        <v>13</v>
      </c>
      <c r="L8" s="20">
        <v>5</v>
      </c>
      <c r="M8" s="21">
        <f t="shared" si="2"/>
        <v>81.25</v>
      </c>
      <c r="N8" s="12">
        <f t="shared" si="3"/>
        <v>38</v>
      </c>
      <c r="O8" s="22">
        <f t="shared" si="4"/>
        <v>0.6333333333333333</v>
      </c>
      <c r="P8" s="29">
        <f t="shared" si="5"/>
        <v>118.75</v>
      </c>
      <c r="Q8" s="24">
        <f t="shared" si="6"/>
        <v>118</v>
      </c>
      <c r="R8" s="25" t="s">
        <v>19</v>
      </c>
      <c r="S8" s="34"/>
    </row>
    <row r="9" spans="1:19" x14ac:dyDescent="0.25">
      <c r="A9" s="12">
        <v>8</v>
      </c>
      <c r="B9" s="30">
        <v>45423</v>
      </c>
      <c r="C9" s="27" t="s">
        <v>26</v>
      </c>
      <c r="D9" s="15" t="s">
        <v>18</v>
      </c>
      <c r="E9" s="16">
        <f>VLOOKUP(F9,[1]Hulpblad!I$6:J46,2,FALSE)</f>
        <v>0.65</v>
      </c>
      <c r="F9" s="28">
        <v>19</v>
      </c>
      <c r="G9" s="18">
        <f t="shared" si="0"/>
        <v>0.6333333333333333</v>
      </c>
      <c r="H9" s="19">
        <v>22</v>
      </c>
      <c r="I9" s="20">
        <v>4</v>
      </c>
      <c r="J9" s="21">
        <f t="shared" si="1"/>
        <v>115.78947368421053</v>
      </c>
      <c r="K9" s="20">
        <v>22</v>
      </c>
      <c r="L9" s="20">
        <v>4</v>
      </c>
      <c r="M9" s="21">
        <f t="shared" si="2"/>
        <v>115.78947368421053</v>
      </c>
      <c r="N9" s="12">
        <f t="shared" si="3"/>
        <v>44</v>
      </c>
      <c r="O9" s="22">
        <f t="shared" si="4"/>
        <v>0.73333333333333328</v>
      </c>
      <c r="P9" s="29">
        <f t="shared" si="5"/>
        <v>115.78947368421053</v>
      </c>
      <c r="Q9" s="24">
        <f t="shared" si="6"/>
        <v>115</v>
      </c>
      <c r="R9" s="25" t="s">
        <v>19</v>
      </c>
      <c r="S9" s="34"/>
    </row>
    <row r="10" spans="1:19" x14ac:dyDescent="0.25">
      <c r="A10" s="12">
        <v>9</v>
      </c>
      <c r="B10" s="30">
        <v>45430</v>
      </c>
      <c r="C10" s="27" t="s">
        <v>27</v>
      </c>
      <c r="D10" s="15" t="s">
        <v>18</v>
      </c>
      <c r="E10" s="16">
        <f>VLOOKUP(F10,[1]Hulpblad!I$6:J76,2,FALSE)</f>
        <v>0.45</v>
      </c>
      <c r="F10" s="28">
        <v>13</v>
      </c>
      <c r="G10" s="18">
        <f t="shared" si="0"/>
        <v>0.43333333333333335</v>
      </c>
      <c r="H10" s="19">
        <v>18</v>
      </c>
      <c r="I10" s="20">
        <v>5</v>
      </c>
      <c r="J10" s="21">
        <f t="shared" si="1"/>
        <v>138.46153846153845</v>
      </c>
      <c r="K10" s="20">
        <v>11</v>
      </c>
      <c r="L10" s="20">
        <v>2</v>
      </c>
      <c r="M10" s="21">
        <f t="shared" si="2"/>
        <v>84.615384615384613</v>
      </c>
      <c r="N10" s="12">
        <f t="shared" si="3"/>
        <v>29</v>
      </c>
      <c r="O10" s="22">
        <f t="shared" si="4"/>
        <v>0.48333333333333334</v>
      </c>
      <c r="P10" s="29">
        <f t="shared" si="5"/>
        <v>111.53846153846155</v>
      </c>
      <c r="Q10" s="24">
        <f t="shared" si="6"/>
        <v>111</v>
      </c>
      <c r="R10" s="25">
        <v>4</v>
      </c>
      <c r="S10" s="34"/>
    </row>
    <row r="11" spans="1:19" x14ac:dyDescent="0.25">
      <c r="A11" s="12">
        <v>10</v>
      </c>
      <c r="B11" s="30">
        <v>45433</v>
      </c>
      <c r="C11" s="33" t="s">
        <v>28</v>
      </c>
      <c r="D11" s="15" t="s">
        <v>18</v>
      </c>
      <c r="E11" s="16">
        <f>VLOOKUP(F11,[1]Hulpblad!I$6:J75,2,FALSE)</f>
        <v>0.45</v>
      </c>
      <c r="F11" s="31">
        <v>13</v>
      </c>
      <c r="G11" s="18">
        <f t="shared" si="0"/>
        <v>0.43333333333333335</v>
      </c>
      <c r="H11" s="19">
        <v>16</v>
      </c>
      <c r="I11" s="20">
        <v>4</v>
      </c>
      <c r="J11" s="21">
        <f t="shared" si="1"/>
        <v>123.07692307692308</v>
      </c>
      <c r="K11" s="20">
        <v>12</v>
      </c>
      <c r="L11" s="20">
        <v>2</v>
      </c>
      <c r="M11" s="21">
        <f t="shared" si="2"/>
        <v>92.307692307692307</v>
      </c>
      <c r="N11" s="12">
        <f t="shared" si="3"/>
        <v>28</v>
      </c>
      <c r="O11" s="22">
        <f t="shared" si="4"/>
        <v>0.46666666666666667</v>
      </c>
      <c r="P11" s="29">
        <f t="shared" si="5"/>
        <v>107.69230769230769</v>
      </c>
      <c r="Q11" s="24">
        <f t="shared" si="6"/>
        <v>107</v>
      </c>
      <c r="R11" s="25">
        <v>5</v>
      </c>
      <c r="S11" s="34"/>
    </row>
    <row r="12" spans="1:19" x14ac:dyDescent="0.25">
      <c r="A12" s="12">
        <v>11</v>
      </c>
      <c r="B12" s="30">
        <v>45428</v>
      </c>
      <c r="C12" s="27" t="s">
        <v>29</v>
      </c>
      <c r="D12" s="15" t="s">
        <v>18</v>
      </c>
      <c r="E12" s="16">
        <f>VLOOKUP(F12,[1]Hulpblad!I$6:J55,2,FALSE)</f>
        <v>0.68400000000000005</v>
      </c>
      <c r="F12" s="28">
        <v>20</v>
      </c>
      <c r="G12" s="18">
        <f t="shared" si="0"/>
        <v>0.66666666666666663</v>
      </c>
      <c r="H12" s="19">
        <v>13</v>
      </c>
      <c r="I12" s="20">
        <v>5</v>
      </c>
      <c r="J12" s="21">
        <f t="shared" si="1"/>
        <v>65</v>
      </c>
      <c r="K12" s="20">
        <v>30</v>
      </c>
      <c r="L12" s="20">
        <v>6</v>
      </c>
      <c r="M12" s="21">
        <f t="shared" si="2"/>
        <v>150</v>
      </c>
      <c r="N12" s="12">
        <f t="shared" si="3"/>
        <v>43</v>
      </c>
      <c r="O12" s="22">
        <f t="shared" si="4"/>
        <v>0.71666666666666667</v>
      </c>
      <c r="P12" s="29">
        <f t="shared" si="5"/>
        <v>107.50000000000001</v>
      </c>
      <c r="Q12" s="24">
        <f t="shared" si="6"/>
        <v>107</v>
      </c>
      <c r="R12" s="25" t="s">
        <v>19</v>
      </c>
      <c r="S12" s="34"/>
    </row>
    <row r="13" spans="1:19" x14ac:dyDescent="0.25">
      <c r="A13" s="12">
        <v>12</v>
      </c>
      <c r="B13" s="30">
        <v>45438</v>
      </c>
      <c r="C13" s="32" t="s">
        <v>30</v>
      </c>
      <c r="D13" s="15" t="s">
        <v>18</v>
      </c>
      <c r="E13" s="16">
        <f>VLOOKUP(F13,[1]Hulpblad!I$6:J64,2,FALSE)</f>
        <v>0.51700000000000002</v>
      </c>
      <c r="F13" s="28">
        <v>15</v>
      </c>
      <c r="G13" s="18">
        <f t="shared" si="0"/>
        <v>0.5</v>
      </c>
      <c r="H13" s="19">
        <v>15</v>
      </c>
      <c r="I13" s="20">
        <v>2</v>
      </c>
      <c r="J13" s="21">
        <f t="shared" si="1"/>
        <v>100</v>
      </c>
      <c r="K13" s="20">
        <v>17</v>
      </c>
      <c r="L13" s="20">
        <v>2</v>
      </c>
      <c r="M13" s="21">
        <f t="shared" si="2"/>
        <v>113.33333333333333</v>
      </c>
      <c r="N13" s="12">
        <f t="shared" si="3"/>
        <v>32</v>
      </c>
      <c r="O13" s="22">
        <f t="shared" si="4"/>
        <v>0.53333333333333333</v>
      </c>
      <c r="P13" s="29">
        <f t="shared" si="5"/>
        <v>106.66666666666667</v>
      </c>
      <c r="Q13" s="24">
        <f t="shared" si="6"/>
        <v>106</v>
      </c>
      <c r="R13" s="25">
        <v>6</v>
      </c>
      <c r="S13" s="34"/>
    </row>
    <row r="14" spans="1:19" x14ac:dyDescent="0.25">
      <c r="A14" s="12">
        <v>13</v>
      </c>
      <c r="B14" s="30">
        <v>45435</v>
      </c>
      <c r="C14" s="27" t="s">
        <v>31</v>
      </c>
      <c r="D14" s="15" t="s">
        <v>18</v>
      </c>
      <c r="E14" s="16">
        <f>VLOOKUP(F14,[1]Hulpblad!I$6:J34,2,FALSE)</f>
        <v>0.65</v>
      </c>
      <c r="F14" s="28">
        <v>19</v>
      </c>
      <c r="G14" s="18">
        <f t="shared" si="0"/>
        <v>0.6333333333333333</v>
      </c>
      <c r="H14" s="19">
        <v>18</v>
      </c>
      <c r="I14" s="20">
        <v>2</v>
      </c>
      <c r="J14" s="21">
        <f t="shared" si="1"/>
        <v>94.73684210526315</v>
      </c>
      <c r="K14" s="20">
        <v>22</v>
      </c>
      <c r="L14" s="20">
        <v>3</v>
      </c>
      <c r="M14" s="21">
        <f t="shared" si="2"/>
        <v>115.78947368421053</v>
      </c>
      <c r="N14" s="12">
        <f t="shared" si="3"/>
        <v>40</v>
      </c>
      <c r="O14" s="22">
        <f t="shared" si="4"/>
        <v>0.66666666666666663</v>
      </c>
      <c r="P14" s="29">
        <f t="shared" si="5"/>
        <v>105.26315789473684</v>
      </c>
      <c r="Q14" s="24">
        <f t="shared" si="6"/>
        <v>105</v>
      </c>
      <c r="R14" s="25">
        <v>7</v>
      </c>
      <c r="S14" s="34"/>
    </row>
    <row r="15" spans="1:19" x14ac:dyDescent="0.25">
      <c r="A15" s="12">
        <v>14</v>
      </c>
      <c r="B15" s="30">
        <v>45433</v>
      </c>
      <c r="C15" s="27" t="s">
        <v>32</v>
      </c>
      <c r="D15" s="15" t="s">
        <v>18</v>
      </c>
      <c r="E15" s="16">
        <f>VLOOKUP(F15,[1]Hulpblad!I$6:J40,2,FALSE)</f>
        <v>0.71699999999999997</v>
      </c>
      <c r="F15" s="28">
        <v>21</v>
      </c>
      <c r="G15" s="18">
        <f t="shared" si="0"/>
        <v>0.7</v>
      </c>
      <c r="H15" s="19">
        <v>18</v>
      </c>
      <c r="I15" s="20">
        <v>4</v>
      </c>
      <c r="J15" s="21">
        <f t="shared" si="1"/>
        <v>85.714285714285708</v>
      </c>
      <c r="K15" s="20">
        <v>23</v>
      </c>
      <c r="L15" s="20">
        <v>5</v>
      </c>
      <c r="M15" s="21">
        <f t="shared" si="2"/>
        <v>109.52380952380953</v>
      </c>
      <c r="N15" s="12">
        <f t="shared" si="3"/>
        <v>41</v>
      </c>
      <c r="O15" s="22">
        <f t="shared" si="4"/>
        <v>0.68333333333333335</v>
      </c>
      <c r="P15" s="29">
        <f t="shared" si="5"/>
        <v>97.61904761904762</v>
      </c>
      <c r="Q15" s="24">
        <f t="shared" si="6"/>
        <v>97</v>
      </c>
      <c r="R15" s="25">
        <v>8</v>
      </c>
      <c r="S15" s="34"/>
    </row>
    <row r="16" spans="1:19" x14ac:dyDescent="0.25">
      <c r="A16" s="12">
        <v>15</v>
      </c>
      <c r="B16" s="30">
        <v>45433</v>
      </c>
      <c r="C16" s="27" t="s">
        <v>33</v>
      </c>
      <c r="D16" s="15" t="s">
        <v>18</v>
      </c>
      <c r="E16" s="16">
        <f>VLOOKUP(F16,[1]Hulpblad!I$6:J54,2,FALSE)</f>
        <v>0.61699999999999999</v>
      </c>
      <c r="F16" s="28">
        <v>18</v>
      </c>
      <c r="G16" s="18">
        <f t="shared" si="0"/>
        <v>0.6</v>
      </c>
      <c r="H16" s="19">
        <v>11</v>
      </c>
      <c r="I16" s="20">
        <v>2</v>
      </c>
      <c r="J16" s="21">
        <f t="shared" si="1"/>
        <v>61.111111111111114</v>
      </c>
      <c r="K16" s="20">
        <v>24</v>
      </c>
      <c r="L16" s="20">
        <v>3</v>
      </c>
      <c r="M16" s="21">
        <f t="shared" si="2"/>
        <v>133.33333333333331</v>
      </c>
      <c r="N16" s="12">
        <f t="shared" si="3"/>
        <v>35</v>
      </c>
      <c r="O16" s="22">
        <f t="shared" si="4"/>
        <v>0.58333333333333337</v>
      </c>
      <c r="P16" s="29">
        <f t="shared" si="5"/>
        <v>97.222222222222229</v>
      </c>
      <c r="Q16" s="24">
        <f t="shared" si="6"/>
        <v>97</v>
      </c>
      <c r="R16" s="25">
        <v>9</v>
      </c>
      <c r="S16" s="34"/>
    </row>
    <row r="17" spans="1:19" x14ac:dyDescent="0.25">
      <c r="A17" s="12">
        <v>16</v>
      </c>
      <c r="B17" s="30">
        <v>45433</v>
      </c>
      <c r="C17" s="27" t="s">
        <v>34</v>
      </c>
      <c r="D17" s="15" t="s">
        <v>18</v>
      </c>
      <c r="E17" s="16">
        <f>VLOOKUP(F17,[1]Hulpblad!I$6:J63,2,FALSE)</f>
        <v>0.61699999999999999</v>
      </c>
      <c r="F17" s="28">
        <v>18</v>
      </c>
      <c r="G17" s="18">
        <f t="shared" si="0"/>
        <v>0.6</v>
      </c>
      <c r="H17" s="19">
        <v>21</v>
      </c>
      <c r="I17" s="20">
        <v>5</v>
      </c>
      <c r="J17" s="21">
        <f t="shared" si="1"/>
        <v>116.66666666666667</v>
      </c>
      <c r="K17" s="20">
        <v>14</v>
      </c>
      <c r="L17" s="20">
        <v>2</v>
      </c>
      <c r="M17" s="21">
        <f t="shared" si="2"/>
        <v>77.777777777777786</v>
      </c>
      <c r="N17" s="12">
        <f t="shared" si="3"/>
        <v>35</v>
      </c>
      <c r="O17" s="22">
        <f t="shared" si="4"/>
        <v>0.58333333333333337</v>
      </c>
      <c r="P17" s="29">
        <f t="shared" si="5"/>
        <v>97.222222222222229</v>
      </c>
      <c r="Q17" s="24">
        <f t="shared" si="6"/>
        <v>97</v>
      </c>
      <c r="R17" s="25">
        <v>10</v>
      </c>
      <c r="S17" s="34"/>
    </row>
    <row r="18" spans="1:19" x14ac:dyDescent="0.25">
      <c r="A18" s="12">
        <v>17</v>
      </c>
      <c r="B18" s="30">
        <v>45430</v>
      </c>
      <c r="C18" s="27" t="s">
        <v>35</v>
      </c>
      <c r="D18" s="15" t="s">
        <v>18</v>
      </c>
      <c r="E18" s="16">
        <f>VLOOKUP(F18,[1]Hulpblad!I$6:J65,2,FALSE)</f>
        <v>0.48399999999999999</v>
      </c>
      <c r="F18" s="28">
        <v>14</v>
      </c>
      <c r="G18" s="18">
        <f t="shared" si="0"/>
        <v>0.46666666666666667</v>
      </c>
      <c r="H18" s="19">
        <v>13</v>
      </c>
      <c r="I18" s="20">
        <v>3</v>
      </c>
      <c r="J18" s="21">
        <f t="shared" si="1"/>
        <v>92.857142857142861</v>
      </c>
      <c r="K18" s="20">
        <v>14</v>
      </c>
      <c r="L18" s="20">
        <v>3</v>
      </c>
      <c r="M18" s="21">
        <f t="shared" si="2"/>
        <v>100</v>
      </c>
      <c r="N18" s="12">
        <f t="shared" si="3"/>
        <v>27</v>
      </c>
      <c r="O18" s="22">
        <f t="shared" si="4"/>
        <v>0.45</v>
      </c>
      <c r="P18" s="29">
        <f t="shared" si="5"/>
        <v>96.428571428571431</v>
      </c>
      <c r="Q18" s="24">
        <f t="shared" si="6"/>
        <v>96</v>
      </c>
      <c r="R18" s="25">
        <v>11</v>
      </c>
      <c r="S18" s="34"/>
    </row>
    <row r="19" spans="1:19" x14ac:dyDescent="0.25">
      <c r="A19" s="12">
        <v>18</v>
      </c>
      <c r="B19" s="30">
        <v>45433</v>
      </c>
      <c r="C19" s="27" t="s">
        <v>36</v>
      </c>
      <c r="D19" s="15" t="s">
        <v>18</v>
      </c>
      <c r="E19" s="16">
        <f>VLOOKUP(F19,[1]Hulpblad!I$6:J90,2,FALSE)</f>
        <v>0.45</v>
      </c>
      <c r="F19" s="28">
        <v>13</v>
      </c>
      <c r="G19" s="18">
        <f t="shared" si="0"/>
        <v>0.43333333333333335</v>
      </c>
      <c r="H19" s="19">
        <v>10</v>
      </c>
      <c r="I19" s="20">
        <v>2</v>
      </c>
      <c r="J19" s="21">
        <f t="shared" si="1"/>
        <v>76.923076923076934</v>
      </c>
      <c r="K19" s="20">
        <v>14</v>
      </c>
      <c r="L19" s="20">
        <v>4</v>
      </c>
      <c r="M19" s="21">
        <f t="shared" si="2"/>
        <v>107.69230769230769</v>
      </c>
      <c r="N19" s="12">
        <f t="shared" si="3"/>
        <v>24</v>
      </c>
      <c r="O19" s="22">
        <f t="shared" si="4"/>
        <v>0.4</v>
      </c>
      <c r="P19" s="29">
        <f t="shared" si="5"/>
        <v>92.307692307692307</v>
      </c>
      <c r="Q19" s="24">
        <f t="shared" si="6"/>
        <v>92</v>
      </c>
      <c r="R19" s="25">
        <v>12</v>
      </c>
      <c r="S19" s="34"/>
    </row>
    <row r="20" spans="1:19" x14ac:dyDescent="0.25">
      <c r="A20" s="12">
        <v>19</v>
      </c>
      <c r="B20" s="30">
        <v>45438</v>
      </c>
      <c r="C20" s="27" t="s">
        <v>37</v>
      </c>
      <c r="D20" s="15" t="s">
        <v>18</v>
      </c>
      <c r="E20" s="16">
        <f>VLOOKUP(F20,[1]Hulpblad!I$6:J44,2,FALSE)</f>
        <v>0.81699999999999995</v>
      </c>
      <c r="F20" s="28">
        <v>24</v>
      </c>
      <c r="G20" s="18">
        <f t="shared" si="0"/>
        <v>0.8</v>
      </c>
      <c r="H20" s="19">
        <v>23</v>
      </c>
      <c r="I20" s="20">
        <v>6</v>
      </c>
      <c r="J20" s="21">
        <f t="shared" si="1"/>
        <v>95.833333333333343</v>
      </c>
      <c r="K20" s="20">
        <v>21</v>
      </c>
      <c r="L20" s="20">
        <v>2</v>
      </c>
      <c r="M20" s="21">
        <f t="shared" si="2"/>
        <v>87.5</v>
      </c>
      <c r="N20" s="12">
        <f t="shared" si="3"/>
        <v>44</v>
      </c>
      <c r="O20" s="22">
        <f t="shared" si="4"/>
        <v>0.73333333333333328</v>
      </c>
      <c r="P20" s="29">
        <f t="shared" si="5"/>
        <v>91.666666666666657</v>
      </c>
      <c r="Q20" s="24">
        <f t="shared" si="6"/>
        <v>91</v>
      </c>
      <c r="R20" s="25"/>
      <c r="S20" s="34"/>
    </row>
    <row r="21" spans="1:19" x14ac:dyDescent="0.25">
      <c r="A21" s="12">
        <v>20</v>
      </c>
      <c r="B21" s="30">
        <v>45433</v>
      </c>
      <c r="C21" s="32" t="s">
        <v>38</v>
      </c>
      <c r="D21" s="15" t="s">
        <v>18</v>
      </c>
      <c r="E21" s="16">
        <f>VLOOKUP(F21,[1]Hulpblad!I$6:J47,2,FALSE)</f>
        <v>0.48399999999999999</v>
      </c>
      <c r="F21" s="28">
        <v>14</v>
      </c>
      <c r="G21" s="18">
        <f t="shared" si="0"/>
        <v>0.46666666666666667</v>
      </c>
      <c r="H21" s="19">
        <v>11</v>
      </c>
      <c r="I21" s="20">
        <v>2</v>
      </c>
      <c r="J21" s="21">
        <f t="shared" si="1"/>
        <v>78.571428571428569</v>
      </c>
      <c r="K21" s="20">
        <v>13</v>
      </c>
      <c r="L21" s="20">
        <v>5</v>
      </c>
      <c r="M21" s="21">
        <f t="shared" si="2"/>
        <v>92.857142857142861</v>
      </c>
      <c r="N21" s="12">
        <f t="shared" si="3"/>
        <v>24</v>
      </c>
      <c r="O21" s="22">
        <f t="shared" si="4"/>
        <v>0.4</v>
      </c>
      <c r="P21" s="29">
        <f t="shared" si="5"/>
        <v>85.714285714285722</v>
      </c>
      <c r="Q21" s="24">
        <f t="shared" si="6"/>
        <v>85</v>
      </c>
      <c r="R21" s="25"/>
      <c r="S21" s="34"/>
    </row>
    <row r="22" spans="1:19" x14ac:dyDescent="0.25">
      <c r="A22" s="12">
        <v>21</v>
      </c>
      <c r="B22" s="30">
        <v>45435</v>
      </c>
      <c r="C22" s="14" t="s">
        <v>39</v>
      </c>
      <c r="D22" s="15" t="s">
        <v>18</v>
      </c>
      <c r="E22" s="16">
        <f>VLOOKUP(F22,[1]Hulpblad!I$6:J57,2,FALSE)</f>
        <v>0.48399999999999999</v>
      </c>
      <c r="F22" s="31">
        <v>14</v>
      </c>
      <c r="G22" s="18">
        <f t="shared" si="0"/>
        <v>0.46666666666666667</v>
      </c>
      <c r="H22" s="19">
        <v>9</v>
      </c>
      <c r="I22" s="20">
        <v>2</v>
      </c>
      <c r="J22" s="21">
        <f t="shared" si="1"/>
        <v>64.285714285714292</v>
      </c>
      <c r="K22" s="20">
        <v>15</v>
      </c>
      <c r="L22" s="20">
        <v>2</v>
      </c>
      <c r="M22" s="21">
        <f t="shared" si="2"/>
        <v>107.14285714285714</v>
      </c>
      <c r="N22" s="12">
        <f t="shared" si="3"/>
        <v>24</v>
      </c>
      <c r="O22" s="22">
        <f t="shared" si="4"/>
        <v>0.4</v>
      </c>
      <c r="P22" s="29">
        <f t="shared" si="5"/>
        <v>85.714285714285722</v>
      </c>
      <c r="Q22" s="24">
        <f t="shared" si="6"/>
        <v>85</v>
      </c>
      <c r="R22" s="25"/>
      <c r="S22" s="34"/>
    </row>
    <row r="23" spans="1:19" x14ac:dyDescent="0.25">
      <c r="A23" s="12">
        <v>22</v>
      </c>
      <c r="B23" s="30">
        <v>45425</v>
      </c>
      <c r="C23" s="14" t="s">
        <v>40</v>
      </c>
      <c r="D23" s="15" t="s">
        <v>18</v>
      </c>
      <c r="E23" s="16">
        <f>VLOOKUP(F23,[1]Hulpblad!I$6:J72,2,FALSE)</f>
        <v>0.45</v>
      </c>
      <c r="F23" s="31">
        <v>13</v>
      </c>
      <c r="G23" s="18">
        <f t="shared" si="0"/>
        <v>0.43333333333333335</v>
      </c>
      <c r="H23" s="19">
        <v>12</v>
      </c>
      <c r="I23" s="20">
        <v>2</v>
      </c>
      <c r="J23" s="21">
        <f t="shared" si="1"/>
        <v>92.307692307692307</v>
      </c>
      <c r="K23" s="20">
        <v>10</v>
      </c>
      <c r="L23" s="20">
        <v>3</v>
      </c>
      <c r="M23" s="21">
        <f t="shared" si="2"/>
        <v>76.923076923076934</v>
      </c>
      <c r="N23" s="12">
        <f t="shared" si="3"/>
        <v>22</v>
      </c>
      <c r="O23" s="22">
        <f t="shared" si="4"/>
        <v>0.36666666666666664</v>
      </c>
      <c r="P23" s="29">
        <f t="shared" si="5"/>
        <v>84.615384615384599</v>
      </c>
      <c r="Q23" s="24">
        <f t="shared" si="6"/>
        <v>84</v>
      </c>
      <c r="R23" s="25"/>
      <c r="S23" s="34"/>
    </row>
    <row r="24" spans="1:19" x14ac:dyDescent="0.25">
      <c r="A24" s="12">
        <v>23</v>
      </c>
      <c r="B24" s="30">
        <v>45423</v>
      </c>
      <c r="C24" s="14" t="s">
        <v>41</v>
      </c>
      <c r="D24" s="15" t="s">
        <v>18</v>
      </c>
      <c r="E24" s="16">
        <f>VLOOKUP(F24,[1]Hulpblad!I$6:J37,2,FALSE)</f>
        <v>0.55000000000000004</v>
      </c>
      <c r="F24" s="31">
        <v>16</v>
      </c>
      <c r="G24" s="18">
        <f t="shared" si="0"/>
        <v>0.53333333333333333</v>
      </c>
      <c r="H24" s="19">
        <v>11</v>
      </c>
      <c r="I24" s="20">
        <v>2</v>
      </c>
      <c r="J24" s="21">
        <f t="shared" si="1"/>
        <v>68.75</v>
      </c>
      <c r="K24" s="20">
        <v>16</v>
      </c>
      <c r="L24" s="20">
        <v>3</v>
      </c>
      <c r="M24" s="21">
        <f t="shared" si="2"/>
        <v>100</v>
      </c>
      <c r="N24" s="12">
        <f t="shared" si="3"/>
        <v>27</v>
      </c>
      <c r="O24" s="22">
        <f t="shared" si="4"/>
        <v>0.45</v>
      </c>
      <c r="P24" s="29">
        <f t="shared" si="5"/>
        <v>84.375</v>
      </c>
      <c r="Q24" s="24">
        <f t="shared" si="6"/>
        <v>84</v>
      </c>
      <c r="R24" s="25"/>
      <c r="S24" s="34"/>
    </row>
    <row r="25" spans="1:19" x14ac:dyDescent="0.25">
      <c r="A25" s="12">
        <v>24</v>
      </c>
      <c r="B25" s="35">
        <v>45430</v>
      </c>
      <c r="C25" s="27" t="s">
        <v>42</v>
      </c>
      <c r="D25" s="15" t="s">
        <v>18</v>
      </c>
      <c r="E25" s="16">
        <f>VLOOKUP(F25,[1]Hulpblad!I$6:J42,2,FALSE)</f>
        <v>0.61699999999999999</v>
      </c>
      <c r="F25" s="28">
        <v>18</v>
      </c>
      <c r="G25" s="18">
        <f t="shared" si="0"/>
        <v>0.6</v>
      </c>
      <c r="H25" s="19">
        <v>14</v>
      </c>
      <c r="I25" s="20">
        <v>2</v>
      </c>
      <c r="J25" s="21">
        <f t="shared" si="1"/>
        <v>77.777777777777786</v>
      </c>
      <c r="K25" s="20">
        <v>16</v>
      </c>
      <c r="L25" s="20">
        <v>2</v>
      </c>
      <c r="M25" s="21">
        <f t="shared" si="2"/>
        <v>88.888888888888886</v>
      </c>
      <c r="N25" s="12">
        <f t="shared" si="3"/>
        <v>30</v>
      </c>
      <c r="O25" s="22">
        <f t="shared" si="4"/>
        <v>0.5</v>
      </c>
      <c r="P25" s="29">
        <f t="shared" si="5"/>
        <v>83.333333333333343</v>
      </c>
      <c r="Q25" s="24">
        <f t="shared" si="6"/>
        <v>83</v>
      </c>
      <c r="R25" s="25"/>
      <c r="S25" s="34"/>
    </row>
    <row r="26" spans="1:19" x14ac:dyDescent="0.25">
      <c r="A26" s="12">
        <v>25</v>
      </c>
      <c r="B26" s="30">
        <v>45438</v>
      </c>
      <c r="C26" s="27" t="s">
        <v>43</v>
      </c>
      <c r="D26" s="15" t="s">
        <v>18</v>
      </c>
      <c r="E26" s="16">
        <f>VLOOKUP(F26,[1]Hulpblad!I$6:J69,2,FALSE)</f>
        <v>0.65</v>
      </c>
      <c r="F26" s="28">
        <v>19</v>
      </c>
      <c r="G26" s="18">
        <f t="shared" si="0"/>
        <v>0.6333333333333333</v>
      </c>
      <c r="H26" s="19">
        <v>18</v>
      </c>
      <c r="I26" s="20">
        <v>4</v>
      </c>
      <c r="J26" s="21">
        <f t="shared" si="1"/>
        <v>94.73684210526315</v>
      </c>
      <c r="K26" s="20">
        <v>11</v>
      </c>
      <c r="L26" s="20">
        <v>2</v>
      </c>
      <c r="M26" s="21">
        <f t="shared" si="2"/>
        <v>57.894736842105267</v>
      </c>
      <c r="N26" s="12">
        <f t="shared" si="3"/>
        <v>29</v>
      </c>
      <c r="O26" s="22">
        <f t="shared" si="4"/>
        <v>0.48333333333333334</v>
      </c>
      <c r="P26" s="29">
        <f t="shared" si="5"/>
        <v>76.31578947368422</v>
      </c>
      <c r="Q26" s="24">
        <f t="shared" si="6"/>
        <v>76</v>
      </c>
      <c r="R26" s="25"/>
      <c r="S26" s="36">
        <v>18</v>
      </c>
    </row>
    <row r="27" spans="1:19" x14ac:dyDescent="0.25">
      <c r="A27" s="12">
        <v>26</v>
      </c>
      <c r="B27" s="30">
        <v>45433</v>
      </c>
      <c r="C27" s="37" t="s">
        <v>44</v>
      </c>
      <c r="D27" s="15" t="s">
        <v>18</v>
      </c>
      <c r="E27" s="16">
        <f>VLOOKUP(F27,[1]Hulpblad!I$6:J35,2,FALSE)</f>
        <v>0.55000000000000004</v>
      </c>
      <c r="F27" s="28">
        <v>16</v>
      </c>
      <c r="G27" s="18">
        <f t="shared" si="0"/>
        <v>0.53333333333333333</v>
      </c>
      <c r="H27" s="19">
        <v>15</v>
      </c>
      <c r="I27" s="20">
        <v>4</v>
      </c>
      <c r="J27" s="21">
        <f t="shared" si="1"/>
        <v>93.75</v>
      </c>
      <c r="K27" s="20">
        <v>8</v>
      </c>
      <c r="L27" s="20">
        <v>2</v>
      </c>
      <c r="M27" s="21">
        <f t="shared" si="2"/>
        <v>50</v>
      </c>
      <c r="N27" s="12">
        <f t="shared" si="3"/>
        <v>23</v>
      </c>
      <c r="O27" s="22">
        <f t="shared" si="4"/>
        <v>0.38333333333333336</v>
      </c>
      <c r="P27" s="29">
        <f t="shared" si="5"/>
        <v>71.875000000000014</v>
      </c>
      <c r="Q27" s="24">
        <f t="shared" si="6"/>
        <v>71</v>
      </c>
      <c r="R27" s="25"/>
      <c r="S27" s="36">
        <v>15</v>
      </c>
    </row>
    <row r="28" spans="1:19" x14ac:dyDescent="0.25">
      <c r="A28" s="12">
        <v>27</v>
      </c>
      <c r="B28" s="30">
        <v>45425</v>
      </c>
      <c r="C28" s="27" t="s">
        <v>45</v>
      </c>
      <c r="D28" s="15" t="s">
        <v>18</v>
      </c>
      <c r="E28" s="16">
        <f>VLOOKUP(F28,[1]Hulpblad!I$6:J41,2,FALSE)</f>
        <v>0.55000000000000004</v>
      </c>
      <c r="F28" s="28">
        <v>16</v>
      </c>
      <c r="G28" s="18">
        <f t="shared" si="0"/>
        <v>0.53333333333333333</v>
      </c>
      <c r="H28" s="19">
        <v>18</v>
      </c>
      <c r="I28" s="20">
        <v>4</v>
      </c>
      <c r="J28" s="21">
        <f t="shared" si="1"/>
        <v>112.5</v>
      </c>
      <c r="K28" s="20">
        <v>4</v>
      </c>
      <c r="L28" s="20">
        <v>1</v>
      </c>
      <c r="M28" s="21">
        <f t="shared" si="2"/>
        <v>25</v>
      </c>
      <c r="N28" s="12">
        <f t="shared" si="3"/>
        <v>22</v>
      </c>
      <c r="O28" s="22">
        <f t="shared" si="4"/>
        <v>0.36666666666666664</v>
      </c>
      <c r="P28" s="29">
        <f t="shared" si="5"/>
        <v>68.75</v>
      </c>
      <c r="Q28" s="24">
        <f t="shared" si="6"/>
        <v>68</v>
      </c>
      <c r="R28" s="25"/>
      <c r="S28" s="36">
        <v>15</v>
      </c>
    </row>
    <row r="29" spans="1:19" x14ac:dyDescent="0.25">
      <c r="A29" s="12">
        <v>28</v>
      </c>
      <c r="B29" s="30">
        <v>45428</v>
      </c>
      <c r="C29" s="14" t="s">
        <v>46</v>
      </c>
      <c r="D29" s="15" t="s">
        <v>18</v>
      </c>
      <c r="E29" s="16">
        <f>VLOOKUP(F29,[1]Hulpblad!I$6:J61,2,FALSE)</f>
        <v>0.55000000000000004</v>
      </c>
      <c r="F29" s="31">
        <v>16</v>
      </c>
      <c r="G29" s="18">
        <f t="shared" si="0"/>
        <v>0.53333333333333333</v>
      </c>
      <c r="H29" s="19">
        <v>16</v>
      </c>
      <c r="I29" s="20">
        <v>4</v>
      </c>
      <c r="J29" s="21">
        <f t="shared" si="1"/>
        <v>100</v>
      </c>
      <c r="K29" s="20">
        <v>6</v>
      </c>
      <c r="L29" s="20">
        <v>2</v>
      </c>
      <c r="M29" s="21">
        <f t="shared" si="2"/>
        <v>37.5</v>
      </c>
      <c r="N29" s="12">
        <f t="shared" si="3"/>
        <v>22</v>
      </c>
      <c r="O29" s="22">
        <f t="shared" si="4"/>
        <v>0.36666666666666664</v>
      </c>
      <c r="P29" s="29">
        <f t="shared" si="5"/>
        <v>68.75</v>
      </c>
      <c r="Q29" s="24">
        <f t="shared" si="6"/>
        <v>68</v>
      </c>
      <c r="R29" s="25"/>
      <c r="S29" s="36">
        <v>15</v>
      </c>
    </row>
    <row r="30" spans="1:19" x14ac:dyDescent="0.25">
      <c r="A30" s="12">
        <v>29</v>
      </c>
      <c r="B30" s="30">
        <v>45430</v>
      </c>
      <c r="C30" s="27" t="s">
        <v>47</v>
      </c>
      <c r="D30" s="15" t="s">
        <v>18</v>
      </c>
      <c r="E30" s="16">
        <f>VLOOKUP(F30,[1]Hulpblad!I$6:J74,2,FALSE)</f>
        <v>0.68400000000000005</v>
      </c>
      <c r="F30" s="28">
        <v>20</v>
      </c>
      <c r="G30" s="18">
        <f t="shared" si="0"/>
        <v>0.66666666666666663</v>
      </c>
      <c r="H30" s="19">
        <v>11</v>
      </c>
      <c r="I30" s="20">
        <v>3</v>
      </c>
      <c r="J30" s="21">
        <f t="shared" si="1"/>
        <v>55.000000000000007</v>
      </c>
      <c r="K30" s="20">
        <v>15</v>
      </c>
      <c r="L30" s="20">
        <v>2</v>
      </c>
      <c r="M30" s="21">
        <f t="shared" si="2"/>
        <v>75</v>
      </c>
      <c r="N30" s="12">
        <f t="shared" si="3"/>
        <v>26</v>
      </c>
      <c r="O30" s="22">
        <f t="shared" si="4"/>
        <v>0.43333333333333335</v>
      </c>
      <c r="P30" s="29">
        <f t="shared" si="5"/>
        <v>65</v>
      </c>
      <c r="Q30" s="24">
        <f t="shared" si="6"/>
        <v>65</v>
      </c>
      <c r="R30" s="25"/>
      <c r="S30" s="36">
        <v>19</v>
      </c>
    </row>
  </sheetData>
  <protectedRanges>
    <protectedRange sqref="J2:J30 G2:G30 M2:Q30" name="Fred_1"/>
  </protectedRanges>
  <conditionalFormatting sqref="P2:Q30">
    <cfRule type="cellIs" dxfId="3" priority="3" stopIfTrue="1" operator="lessThan">
      <formula>79.5</formula>
    </cfRule>
    <cfRule type="cellIs" dxfId="2" priority="4" stopIfTrue="1" operator="greaterThanOrEqual">
      <formula>120</formula>
    </cfRule>
  </conditionalFormatting>
  <conditionalFormatting sqref="C2:C30">
    <cfRule type="duplicateValues" dxfId="1" priority="1"/>
    <cfRule type="duplicateValues" dxfId="0" priority="2"/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2024-05-28T06:50:56Z</dcterms:created>
  <dcterms:modified xsi:type="dcterms:W3CDTF">2024-05-28T06:52:31Z</dcterms:modified>
</cp:coreProperties>
</file>