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ndorp/Tweede Libre Woldendorp 2025/"/>
    </mc:Choice>
  </mc:AlternateContent>
  <xr:revisionPtr revIDLastSave="0" documentId="8_{D7E89676-A7E4-454F-8ADE-BF155E298BD1}" xr6:coauthVersionLast="47" xr6:coauthVersionMax="47" xr10:uidLastSave="{00000000-0000-0000-0000-000000000000}"/>
  <bookViews>
    <workbookView xWindow="-120" yWindow="-120" windowWidth="25440" windowHeight="15390" xr2:uid="{12595AD4-52F1-4569-B389-DA81CFEFC36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O38" i="1" s="1"/>
  <c r="P38" i="1" s="1"/>
  <c r="Q38" i="1" s="1"/>
  <c r="M38" i="1"/>
  <c r="J38" i="1"/>
  <c r="G38" i="1"/>
  <c r="E38" i="1" a="1"/>
  <c r="E38" i="1" s="1"/>
  <c r="N37" i="1"/>
  <c r="O37" i="1" s="1"/>
  <c r="P37" i="1" s="1"/>
  <c r="Q37" i="1" s="1"/>
  <c r="M37" i="1"/>
  <c r="J37" i="1"/>
  <c r="G37" i="1"/>
  <c r="E37" i="1"/>
  <c r="E37" i="1" a="1"/>
  <c r="N36" i="1"/>
  <c r="O36" i="1" s="1"/>
  <c r="P36" i="1" s="1"/>
  <c r="Q36" i="1" s="1"/>
  <c r="M36" i="1"/>
  <c r="J36" i="1"/>
  <c r="G36" i="1"/>
  <c r="E36" i="1" a="1"/>
  <c r="E36" i="1" s="1"/>
  <c r="N35" i="1"/>
  <c r="O35" i="1" s="1"/>
  <c r="P35" i="1" s="1"/>
  <c r="Q35" i="1" s="1"/>
  <c r="M35" i="1"/>
  <c r="J35" i="1"/>
  <c r="G35" i="1"/>
  <c r="E35" i="1"/>
  <c r="E35" i="1" a="1"/>
  <c r="O34" i="1"/>
  <c r="P34" i="1" s="1"/>
  <c r="Q34" i="1" s="1"/>
  <c r="N34" i="1"/>
  <c r="M34" i="1"/>
  <c r="J34" i="1"/>
  <c r="G34" i="1"/>
  <c r="E34" i="1" a="1"/>
  <c r="E34" i="1" s="1"/>
  <c r="N33" i="1"/>
  <c r="O33" i="1" s="1"/>
  <c r="P33" i="1" s="1"/>
  <c r="Q33" i="1" s="1"/>
  <c r="M33" i="1"/>
  <c r="J33" i="1"/>
  <c r="G33" i="1"/>
  <c r="E33" i="1"/>
  <c r="E33" i="1" a="1"/>
  <c r="O32" i="1"/>
  <c r="P32" i="1" s="1"/>
  <c r="Q32" i="1" s="1"/>
  <c r="N32" i="1"/>
  <c r="M32" i="1"/>
  <c r="J32" i="1"/>
  <c r="G32" i="1"/>
  <c r="E32" i="1" a="1"/>
  <c r="E32" i="1" s="1"/>
  <c r="N31" i="1"/>
  <c r="O31" i="1" s="1"/>
  <c r="P31" i="1" s="1"/>
  <c r="Q31" i="1" s="1"/>
  <c r="M31" i="1"/>
  <c r="J31" i="1"/>
  <c r="G31" i="1"/>
  <c r="E31" i="1"/>
  <c r="E31" i="1" a="1"/>
  <c r="O30" i="1"/>
  <c r="P30" i="1" s="1"/>
  <c r="Q30" i="1" s="1"/>
  <c r="N30" i="1"/>
  <c r="M30" i="1"/>
  <c r="J30" i="1"/>
  <c r="G30" i="1"/>
  <c r="E30" i="1" a="1"/>
  <c r="E30" i="1" s="1"/>
  <c r="N29" i="1"/>
  <c r="O29" i="1" s="1"/>
  <c r="P29" i="1" s="1"/>
  <c r="Q29" i="1" s="1"/>
  <c r="M29" i="1"/>
  <c r="J29" i="1"/>
  <c r="G29" i="1"/>
  <c r="E29" i="1"/>
  <c r="E29" i="1" a="1"/>
  <c r="O28" i="1"/>
  <c r="P28" i="1" s="1"/>
  <c r="Q28" i="1" s="1"/>
  <c r="N28" i="1"/>
  <c r="M28" i="1"/>
  <c r="J28" i="1"/>
  <c r="G28" i="1"/>
  <c r="E28" i="1" a="1"/>
  <c r="E28" i="1" s="1"/>
  <c r="N27" i="1"/>
  <c r="O27" i="1" s="1"/>
  <c r="P27" i="1" s="1"/>
  <c r="Q27" i="1" s="1"/>
  <c r="M27" i="1"/>
  <c r="J27" i="1"/>
  <c r="G27" i="1"/>
  <c r="E27" i="1"/>
  <c r="E27" i="1" a="1"/>
  <c r="O26" i="1"/>
  <c r="P26" i="1" s="1"/>
  <c r="Q26" i="1" s="1"/>
  <c r="N26" i="1"/>
  <c r="M26" i="1"/>
  <c r="J26" i="1"/>
  <c r="G26" i="1"/>
  <c r="E26" i="1" a="1"/>
  <c r="E26" i="1" s="1"/>
  <c r="N25" i="1"/>
  <c r="O25" i="1" s="1"/>
  <c r="P25" i="1" s="1"/>
  <c r="Q25" i="1" s="1"/>
  <c r="M25" i="1"/>
  <c r="J25" i="1"/>
  <c r="G25" i="1"/>
  <c r="E25" i="1" a="1"/>
  <c r="E25" i="1" s="1"/>
  <c r="N24" i="1"/>
  <c r="O24" i="1" s="1"/>
  <c r="P24" i="1" s="1"/>
  <c r="Q24" i="1" s="1"/>
  <c r="M24" i="1"/>
  <c r="J24" i="1"/>
  <c r="G24" i="1"/>
  <c r="E24" i="1" a="1"/>
  <c r="E24" i="1" s="1"/>
  <c r="N23" i="1"/>
  <c r="O23" i="1" s="1"/>
  <c r="P23" i="1" s="1"/>
  <c r="Q23" i="1" s="1"/>
  <c r="M23" i="1"/>
  <c r="J23" i="1"/>
  <c r="G23" i="1"/>
  <c r="E23" i="1"/>
  <c r="E23" i="1" a="1"/>
  <c r="O22" i="1"/>
  <c r="P22" i="1" s="1"/>
  <c r="Q22" i="1" s="1"/>
  <c r="N22" i="1"/>
  <c r="M22" i="1"/>
  <c r="J22" i="1"/>
  <c r="G22" i="1"/>
  <c r="E22" i="1" a="1"/>
  <c r="E22" i="1" s="1"/>
  <c r="N21" i="1"/>
  <c r="O21" i="1" s="1"/>
  <c r="P21" i="1" s="1"/>
  <c r="Q21" i="1" s="1"/>
  <c r="M21" i="1"/>
  <c r="J21" i="1"/>
  <c r="G21" i="1"/>
  <c r="E21" i="1"/>
  <c r="E21" i="1" a="1"/>
  <c r="O20" i="1"/>
  <c r="P20" i="1" s="1"/>
  <c r="Q20" i="1" s="1"/>
  <c r="N20" i="1"/>
  <c r="M20" i="1"/>
  <c r="J20" i="1"/>
  <c r="G20" i="1"/>
  <c r="E20" i="1" a="1"/>
  <c r="E20" i="1" s="1"/>
  <c r="N19" i="1"/>
  <c r="O19" i="1" s="1"/>
  <c r="P19" i="1" s="1"/>
  <c r="Q19" i="1" s="1"/>
  <c r="M19" i="1"/>
  <c r="J19" i="1"/>
  <c r="G19" i="1"/>
  <c r="E19" i="1"/>
  <c r="E19" i="1" a="1"/>
  <c r="O18" i="1"/>
  <c r="P18" i="1" s="1"/>
  <c r="Q18" i="1" s="1"/>
  <c r="N18" i="1"/>
  <c r="M18" i="1"/>
  <c r="J18" i="1"/>
  <c r="G18" i="1"/>
  <c r="E18" i="1" a="1"/>
  <c r="E18" i="1" s="1"/>
  <c r="N17" i="1"/>
  <c r="O17" i="1" s="1"/>
  <c r="P17" i="1" s="1"/>
  <c r="Q17" i="1" s="1"/>
  <c r="M17" i="1"/>
  <c r="J17" i="1"/>
  <c r="G17" i="1"/>
  <c r="E17" i="1"/>
  <c r="E17" i="1" a="1"/>
  <c r="N16" i="1"/>
  <c r="O16" i="1" s="1"/>
  <c r="P16" i="1" s="1"/>
  <c r="Q16" i="1" s="1"/>
  <c r="M16" i="1"/>
  <c r="J16" i="1"/>
  <c r="G16" i="1"/>
  <c r="E16" i="1" a="1"/>
  <c r="E16" i="1" s="1"/>
  <c r="N15" i="1"/>
  <c r="O15" i="1" s="1"/>
  <c r="P15" i="1" s="1"/>
  <c r="Q15" i="1" s="1"/>
  <c r="M15" i="1"/>
  <c r="J15" i="1"/>
  <c r="G15" i="1"/>
  <c r="E15" i="1"/>
  <c r="E15" i="1" a="1"/>
  <c r="O14" i="1"/>
  <c r="P14" i="1" s="1"/>
  <c r="Q14" i="1" s="1"/>
  <c r="N14" i="1"/>
  <c r="M14" i="1"/>
  <c r="J14" i="1"/>
  <c r="G14" i="1"/>
  <c r="E14" i="1" a="1"/>
  <c r="E14" i="1" s="1"/>
  <c r="N13" i="1"/>
  <c r="O13" i="1" s="1"/>
  <c r="P13" i="1" s="1"/>
  <c r="Q13" i="1" s="1"/>
  <c r="M13" i="1"/>
  <c r="J13" i="1"/>
  <c r="G13" i="1"/>
  <c r="E13" i="1"/>
  <c r="E13" i="1" a="1"/>
  <c r="O12" i="1"/>
  <c r="P12" i="1" s="1"/>
  <c r="Q12" i="1" s="1"/>
  <c r="N12" i="1"/>
  <c r="M12" i="1"/>
  <c r="J12" i="1"/>
  <c r="G12" i="1"/>
  <c r="E12" i="1" a="1"/>
  <c r="E12" i="1" s="1"/>
  <c r="N11" i="1"/>
  <c r="O11" i="1" s="1"/>
  <c r="P11" i="1" s="1"/>
  <c r="Q11" i="1" s="1"/>
  <c r="M11" i="1"/>
  <c r="J11" i="1"/>
  <c r="G11" i="1"/>
  <c r="E11" i="1"/>
  <c r="E11" i="1" a="1"/>
  <c r="O10" i="1"/>
  <c r="P10" i="1" s="1"/>
  <c r="Q10" i="1" s="1"/>
  <c r="N10" i="1"/>
  <c r="M10" i="1"/>
  <c r="J10" i="1"/>
  <c r="G10" i="1"/>
  <c r="E10" i="1" a="1"/>
  <c r="E10" i="1" s="1"/>
  <c r="N9" i="1"/>
  <c r="O9" i="1" s="1"/>
  <c r="P9" i="1" s="1"/>
  <c r="Q9" i="1" s="1"/>
  <c r="M9" i="1"/>
  <c r="J9" i="1"/>
  <c r="G9" i="1"/>
  <c r="E9" i="1"/>
  <c r="E9" i="1" a="1"/>
  <c r="O8" i="1"/>
  <c r="P8" i="1" s="1"/>
  <c r="Q8" i="1" s="1"/>
  <c r="N8" i="1"/>
  <c r="M8" i="1"/>
  <c r="J8" i="1"/>
  <c r="G8" i="1"/>
  <c r="E8" i="1" a="1"/>
  <c r="E8" i="1" s="1"/>
  <c r="N7" i="1"/>
  <c r="O7" i="1" s="1"/>
  <c r="P7" i="1" s="1"/>
  <c r="Q7" i="1" s="1"/>
  <c r="M7" i="1"/>
  <c r="J7" i="1"/>
  <c r="G7" i="1"/>
  <c r="E7" i="1"/>
  <c r="E7" i="1" a="1"/>
  <c r="O6" i="1"/>
  <c r="P6" i="1" s="1"/>
  <c r="Q6" i="1" s="1"/>
  <c r="N6" i="1"/>
  <c r="M6" i="1"/>
  <c r="J6" i="1"/>
  <c r="G6" i="1"/>
  <c r="E6" i="1" a="1"/>
  <c r="E6" i="1" s="1"/>
  <c r="N5" i="1"/>
  <c r="O5" i="1" s="1"/>
  <c r="P5" i="1" s="1"/>
  <c r="Q5" i="1" s="1"/>
  <c r="M5" i="1"/>
  <c r="J5" i="1"/>
  <c r="G5" i="1"/>
  <c r="E5" i="1"/>
  <c r="E5" i="1" a="1"/>
  <c r="N4" i="1"/>
  <c r="O4" i="1" s="1"/>
  <c r="P4" i="1" s="1"/>
  <c r="Q4" i="1" s="1"/>
  <c r="M4" i="1"/>
  <c r="J4" i="1"/>
  <c r="G4" i="1"/>
  <c r="E4" i="1" a="1"/>
  <c r="E4" i="1" s="1"/>
  <c r="N3" i="1"/>
  <c r="O3" i="1" s="1"/>
  <c r="P3" i="1" s="1"/>
  <c r="Q3" i="1" s="1"/>
  <c r="M3" i="1"/>
  <c r="J3" i="1"/>
  <c r="G3" i="1"/>
  <c r="E3" i="1"/>
  <c r="E3" i="1" a="1"/>
  <c r="O2" i="1"/>
  <c r="P2" i="1" s="1"/>
  <c r="Q2" i="1" s="1"/>
  <c r="N2" i="1"/>
  <c r="M2" i="1"/>
  <c r="J2" i="1"/>
  <c r="G2" i="1"/>
  <c r="E2" i="1" a="1"/>
  <c r="E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<sst xmlns="http://schemas.openxmlformats.org/spreadsheetml/2006/main" count="90" uniqueCount="54">
  <si>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</si>
  <si>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</si>
  <si>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</si>
  <si>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</si>
  <si>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</si>
  <si>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</si>
  <si>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</si>
  <si>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</si>
  <si>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</si>
  <si>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</si>
  <si>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</si>
  <si>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</si>
  <si>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</si>
  <si>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</si>
  <si>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</si>
  <si>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Nieuw te maken</t>
  </si>
  <si>
    <t>Rick Tuin</t>
  </si>
  <si>
    <t>A</t>
  </si>
  <si>
    <t>Jan Sietsma</t>
  </si>
  <si>
    <t>Willie Siemens</t>
  </si>
  <si>
    <t>Gerrie Gaasendam</t>
  </si>
  <si>
    <t>Albert Voorthuis</t>
  </si>
  <si>
    <t>Siep Mellema</t>
  </si>
  <si>
    <t>Mehmet Apaydin</t>
  </si>
  <si>
    <t>Stienus Sluiter</t>
  </si>
  <si>
    <t>Martien Backer</t>
  </si>
  <si>
    <t>Frits Laan</t>
  </si>
  <si>
    <t>Alex Watermulder</t>
  </si>
  <si>
    <t>Peter Lambeck</t>
  </si>
  <si>
    <t>Harrie Lulofs</t>
  </si>
  <si>
    <t>Herman Kosse</t>
  </si>
  <si>
    <t>Albert Koehoorn</t>
  </si>
  <si>
    <t>Ron Eissen</t>
  </si>
  <si>
    <t>Koos Blaauw</t>
  </si>
  <si>
    <t>Johnny Geertsma</t>
  </si>
  <si>
    <t>Jan Poot</t>
  </si>
  <si>
    <t>Derk Jan v. d. Laan</t>
  </si>
  <si>
    <t>Eppo Loer</t>
  </si>
  <si>
    <t>Jacob Bosma</t>
  </si>
  <si>
    <t>Geert Grevink</t>
  </si>
  <si>
    <t>Ton Noot</t>
  </si>
  <si>
    <t>Henk Mattheyssen</t>
  </si>
  <si>
    <t>Henk Bos</t>
  </si>
  <si>
    <t>Evert Bos</t>
  </si>
  <si>
    <t>Roy Ziesling</t>
  </si>
  <si>
    <t>Lucas Bronsema</t>
  </si>
  <si>
    <t>Ronnie Berg</t>
  </si>
  <si>
    <t>Leo Fambrene</t>
  </si>
  <si>
    <t>Tom Been</t>
  </si>
  <si>
    <t>Hendrik Sloot</t>
  </si>
  <si>
    <t>Kasper Sturre</t>
  </si>
  <si>
    <t>Roelie Dorenbos</t>
  </si>
  <si>
    <t>Geiko Reder</t>
  </si>
  <si>
    <t>Louwe 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</si>
</sst>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9"/>
      <color theme="5" tint="-0.249977111117893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5" fontId="11" fillId="0" borderId="0" applyBorder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center" textRotation="90"/>
    </xf>
    <xf numFmtId="2" fontId="3" fillId="0" borderId="1" xfId="0" applyNumberFormat="1" applyFont="1" applyBorder="1" applyAlignment="1">
      <alignment horizontal="right" textRotation="90"/>
    </xf>
    <xf numFmtId="164" fontId="3" fillId="0" borderId="2" xfId="0" applyNumberFormat="1" applyFont="1" applyBorder="1" applyAlignment="1">
      <alignment horizontal="center" textRotation="90"/>
    </xf>
    <xf numFmtId="0" fontId="7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8" fillId="0" borderId="1" xfId="0" applyFont="1" applyBorder="1" applyAlignment="1">
      <alignment horizontal="center"/>
    </xf>
    <xf numFmtId="16" fontId="10" fillId="2" borderId="4" xfId="1" applyNumberFormat="1" applyFont="1" applyFill="1" applyBorder="1" applyAlignment="1">
      <alignment horizontal="center"/>
    </xf>
    <xf numFmtId="0" fontId="10" fillId="2" borderId="5" xfId="0" applyFont="1" applyFill="1" applyBorder="1"/>
    <xf numFmtId="2" fontId="10" fillId="0" borderId="5" xfId="1" applyNumberFormat="1" applyFont="1" applyBorder="1" applyAlignment="1" applyProtection="1">
      <alignment horizontal="center"/>
    </xf>
    <xf numFmtId="2" fontId="10" fillId="0" borderId="5" xfId="1" applyNumberFormat="1" applyFont="1" applyBorder="1" applyAlignment="1">
      <alignment horizontal="center"/>
    </xf>
    <xf numFmtId="0" fontId="10" fillId="2" borderId="3" xfId="0" applyFont="1" applyFill="1" applyBorder="1" applyAlignment="1" applyProtection="1">
      <alignment horizontal="center"/>
      <protection locked="0"/>
    </xf>
    <xf numFmtId="2" fontId="10" fillId="0" borderId="5" xfId="0" applyNumberFormat="1" applyFont="1" applyBorder="1" applyAlignment="1">
      <alignment horizontal="center"/>
    </xf>
    <xf numFmtId="0" fontId="10" fillId="0" borderId="3" xfId="0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2" fontId="8" fillId="0" borderId="1" xfId="0" applyNumberFormat="1" applyFont="1" applyBorder="1" applyAlignment="1">
      <alignment horizontal="right"/>
    </xf>
    <xf numFmtId="164" fontId="8" fillId="0" borderId="2" xfId="0" applyNumberFormat="1" applyFont="1" applyBorder="1"/>
    <xf numFmtId="1" fontId="8" fillId="0" borderId="3" xfId="0" applyNumberFormat="1" applyFont="1" applyBorder="1"/>
    <xf numFmtId="0" fontId="1" fillId="0" borderId="3" xfId="0" applyFont="1" applyBorder="1" applyAlignment="1" applyProtection="1">
      <alignment horizontal="center"/>
      <protection locked="0"/>
    </xf>
    <xf numFmtId="16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/>
    <xf numFmtId="2" fontId="10" fillId="0" borderId="3" xfId="1" applyNumberFormat="1" applyFont="1" applyBorder="1" applyAlignment="1" applyProtection="1">
      <alignment horizontal="center"/>
    </xf>
    <xf numFmtId="0" fontId="10" fillId="4" borderId="3" xfId="0" applyFont="1" applyFill="1" applyBorder="1"/>
    <xf numFmtId="165" fontId="0" fillId="0" borderId="5" xfId="2" applyFont="1" applyBorder="1" applyAlignment="1" applyProtection="1">
      <alignment horizontal="center"/>
    </xf>
    <xf numFmtId="16" fontId="10" fillId="2" borderId="0" xfId="1" applyNumberFormat="1" applyFont="1" applyFill="1" applyBorder="1" applyAlignment="1">
      <alignment horizontal="center"/>
    </xf>
    <xf numFmtId="0" fontId="10" fillId="0" borderId="3" xfId="0" applyFont="1" applyBorder="1"/>
    <xf numFmtId="16" fontId="12" fillId="5" borderId="6" xfId="1" applyNumberFormat="1" applyFont="1" applyFill="1" applyBorder="1" applyAlignment="1">
      <alignment horizontal="center"/>
    </xf>
    <xf numFmtId="0" fontId="13" fillId="6" borderId="3" xfId="0" applyFont="1" applyFill="1" applyBorder="1"/>
    <xf numFmtId="16" fontId="10" fillId="6" borderId="6" xfId="0" applyNumberFormat="1" applyFont="1" applyFill="1" applyBorder="1" applyAlignment="1">
      <alignment horizontal="center"/>
    </xf>
    <xf numFmtId="0" fontId="10" fillId="0" borderId="3" xfId="0" applyFont="1" applyBorder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1" fontId="10" fillId="2" borderId="3" xfId="0" applyNumberFormat="1" applyFont="1" applyFill="1" applyBorder="1" applyAlignment="1" applyProtection="1">
      <alignment horizontal="center"/>
      <protection locked="0"/>
    </xf>
    <xf numFmtId="0" fontId="10" fillId="2" borderId="3" xfId="1" applyFont="1" applyFill="1" applyBorder="1"/>
    <xf numFmtId="0" fontId="10" fillId="2" borderId="3" xfId="0" applyFont="1" applyFill="1" applyBorder="1" applyProtection="1">
      <protection locked="0"/>
    </xf>
    <xf numFmtId="0" fontId="13" fillId="4" borderId="3" xfId="0" applyFont="1" applyFill="1" applyBorder="1"/>
    <xf numFmtId="16" fontId="10" fillId="2" borderId="6" xfId="0" applyNumberFormat="1" applyFont="1" applyFill="1" applyBorder="1" applyAlignment="1">
      <alignment horizontal="center"/>
    </xf>
  </cellXfs>
  <cellStyles count="3">
    <cellStyle name="Excel Built-in Normal" xfId="2" xr:uid="{6B94D388-2BB3-4E37-8C1D-EE16514332B1}"/>
    <cellStyle name="Standaard" xfId="0" builtinId="0"/>
    <cellStyle name="Standaard 2" xfId="1" xr:uid="{077D90A7-8D5F-4FB2-BCD9-6983FCA631EC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ndorp/Tweede%20Libre%20Woldendorp%202025/Eindstand%20voorronde%20libre%202%20Woldendorp.xlsm" TargetMode="External"/><Relationship Id="rId1" Type="http://schemas.openxmlformats.org/officeDocument/2006/relationships/externalLinkPath" Target="Eindstand%20voorronde%20libre%202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4C2F-7880-4A80-AEE7-5FD7BD5A904E}">
  <sheetPr>
    <pageSetUpPr fitToPage="1"/>
  </sheetPr>
  <dimension ref="A1:R38"/>
  <sheetViews>
    <sheetView tabSelected="1" workbookViewId="0">
      <selection activeCell="R39" sqref="A1:R39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4.425781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6.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12" t="s">
        <v>15</v>
      </c>
    </row>
    <row r="2" spans="1:18" x14ac:dyDescent="0.25">
      <c r="A2" s="13">
        <v>1</v>
      </c>
      <c r="B2" s="14">
        <v>45948</v>
      </c>
      <c r="C2" s="15" t="s">
        <v>16</v>
      </c>
      <c r="D2" s="16" t="s">
        <v>17</v>
      </c>
      <c r="E2" s="17" cm="1">
        <f t="array" ref="E2">_xlfn.XLOOKUP(F2,[1]Hulpblad!C$6:C173,[1]Hulpblad!D$6:D173)</f>
        <v>2.12</v>
      </c>
      <c r="F2" s="18">
        <v>52</v>
      </c>
      <c r="G2" s="19">
        <f t="shared" ref="G2:G38" si="0">F2/25</f>
        <v>2.08</v>
      </c>
      <c r="H2" s="20">
        <v>92</v>
      </c>
      <c r="I2" s="21">
        <v>26</v>
      </c>
      <c r="J2" s="22">
        <f t="shared" ref="J2:J38" si="1">H2/F2*100</f>
        <v>176.92307692307691</v>
      </c>
      <c r="K2" s="23">
        <v>68</v>
      </c>
      <c r="L2" s="23">
        <v>11</v>
      </c>
      <c r="M2" s="22">
        <f t="shared" ref="M2:M38" si="2">K2/F2*100</f>
        <v>130.76923076923077</v>
      </c>
      <c r="N2" s="13">
        <f t="shared" ref="N2:N38" si="3">H2+K2</f>
        <v>160</v>
      </c>
      <c r="O2" s="24">
        <f t="shared" ref="O2:O38" si="4">N2/50</f>
        <v>3.2</v>
      </c>
      <c r="P2" s="25">
        <f t="shared" ref="P2:P38" si="5">O2/G2*100</f>
        <v>153.84615384615387</v>
      </c>
      <c r="Q2" s="26">
        <f t="shared" ref="Q2:Q38" si="6">ROUNDDOWN(P2,0)</f>
        <v>153</v>
      </c>
      <c r="R2" s="27">
        <v>60</v>
      </c>
    </row>
    <row r="3" spans="1:18" x14ac:dyDescent="0.25">
      <c r="A3" s="13">
        <v>2</v>
      </c>
      <c r="B3" s="28">
        <v>45951</v>
      </c>
      <c r="C3" s="29" t="s">
        <v>18</v>
      </c>
      <c r="D3" s="30" t="s">
        <v>17</v>
      </c>
      <c r="E3" s="17" cm="1">
        <f t="array" ref="E3">_xlfn.XLOOKUP(F3,[1]Hulpblad!C$6:C127,[1]Hulpblad!D$6:D127)</f>
        <v>2.87</v>
      </c>
      <c r="F3" s="18">
        <v>64</v>
      </c>
      <c r="G3" s="19">
        <f t="shared" si="0"/>
        <v>2.56</v>
      </c>
      <c r="H3" s="20">
        <v>91</v>
      </c>
      <c r="I3" s="21">
        <v>17</v>
      </c>
      <c r="J3" s="22">
        <f t="shared" si="1"/>
        <v>142.1875</v>
      </c>
      <c r="K3" s="23">
        <v>78</v>
      </c>
      <c r="L3" s="23">
        <v>13</v>
      </c>
      <c r="M3" s="22">
        <f t="shared" si="2"/>
        <v>121.875</v>
      </c>
      <c r="N3" s="13">
        <f t="shared" si="3"/>
        <v>169</v>
      </c>
      <c r="O3" s="24">
        <f t="shared" si="4"/>
        <v>3.38</v>
      </c>
      <c r="P3" s="25">
        <f t="shared" si="5"/>
        <v>132.03125</v>
      </c>
      <c r="Q3" s="26">
        <f t="shared" si="6"/>
        <v>132</v>
      </c>
      <c r="R3" s="27">
        <v>68</v>
      </c>
    </row>
    <row r="4" spans="1:18" x14ac:dyDescent="0.25">
      <c r="A4" s="13">
        <v>3</v>
      </c>
      <c r="B4" s="28">
        <v>45951</v>
      </c>
      <c r="C4" s="31" t="s">
        <v>19</v>
      </c>
      <c r="D4" s="32" t="s">
        <v>17</v>
      </c>
      <c r="E4" s="17" cm="1">
        <f t="array" ref="E4">_xlfn.XLOOKUP(F4,[1]Hulpblad!C$6:C206,[1]Hulpblad!D$6:D206)</f>
        <v>2.12</v>
      </c>
      <c r="F4" s="20">
        <v>52</v>
      </c>
      <c r="G4" s="19">
        <f t="shared" si="0"/>
        <v>2.08</v>
      </c>
      <c r="H4" s="20">
        <v>67</v>
      </c>
      <c r="I4" s="21">
        <v>10</v>
      </c>
      <c r="J4" s="22">
        <f t="shared" si="1"/>
        <v>128.84615384615387</v>
      </c>
      <c r="K4" s="23">
        <v>69</v>
      </c>
      <c r="L4" s="23">
        <v>10</v>
      </c>
      <c r="M4" s="22">
        <f t="shared" si="2"/>
        <v>132.69230769230768</v>
      </c>
      <c r="N4" s="13">
        <f t="shared" si="3"/>
        <v>136</v>
      </c>
      <c r="O4" s="24">
        <f t="shared" si="4"/>
        <v>2.72</v>
      </c>
      <c r="P4" s="25">
        <f t="shared" si="5"/>
        <v>130.76923076923077</v>
      </c>
      <c r="Q4" s="26">
        <f t="shared" si="6"/>
        <v>130</v>
      </c>
      <c r="R4" s="27">
        <v>56</v>
      </c>
    </row>
    <row r="5" spans="1:18" x14ac:dyDescent="0.25">
      <c r="A5" s="13">
        <v>4</v>
      </c>
      <c r="B5" s="28">
        <v>45946</v>
      </c>
      <c r="C5" s="29" t="s">
        <v>20</v>
      </c>
      <c r="D5" s="30" t="s">
        <v>17</v>
      </c>
      <c r="E5" s="17" cm="1">
        <f t="array" ref="E5">_xlfn.XLOOKUP(F5,[1]Hulpblad!C$6:C86,[1]Hulpblad!D$6:D86)</f>
        <v>3.12</v>
      </c>
      <c r="F5" s="20">
        <v>68</v>
      </c>
      <c r="G5" s="19">
        <f t="shared" si="0"/>
        <v>2.72</v>
      </c>
      <c r="H5" s="20">
        <v>85</v>
      </c>
      <c r="I5" s="21">
        <v>17</v>
      </c>
      <c r="J5" s="22">
        <f t="shared" si="1"/>
        <v>125</v>
      </c>
      <c r="K5" s="23">
        <v>84</v>
      </c>
      <c r="L5" s="23">
        <v>11</v>
      </c>
      <c r="M5" s="22">
        <f t="shared" si="2"/>
        <v>123.52941176470588</v>
      </c>
      <c r="N5" s="13">
        <f t="shared" si="3"/>
        <v>169</v>
      </c>
      <c r="O5" s="24">
        <f t="shared" si="4"/>
        <v>3.38</v>
      </c>
      <c r="P5" s="25">
        <f t="shared" si="5"/>
        <v>124.26470588235293</v>
      </c>
      <c r="Q5" s="26">
        <f t="shared" si="6"/>
        <v>124</v>
      </c>
      <c r="R5" s="27">
        <v>72</v>
      </c>
    </row>
    <row r="6" spans="1:18" x14ac:dyDescent="0.25">
      <c r="A6" s="13">
        <v>5</v>
      </c>
      <c r="B6" s="33">
        <v>45957</v>
      </c>
      <c r="C6" s="34" t="s">
        <v>21</v>
      </c>
      <c r="D6" s="16" t="s">
        <v>17</v>
      </c>
      <c r="E6" s="17" cm="1">
        <f t="array" ref="E6">_xlfn.XLOOKUP(F6,[1]Hulpblad!C$6:C42,[1]Hulpblad!D$6:D42)</f>
        <v>3.37</v>
      </c>
      <c r="F6" s="20">
        <v>72</v>
      </c>
      <c r="G6" s="19">
        <f t="shared" si="0"/>
        <v>2.88</v>
      </c>
      <c r="H6" s="20">
        <v>89</v>
      </c>
      <c r="I6" s="21">
        <v>16</v>
      </c>
      <c r="J6" s="22">
        <f t="shared" si="1"/>
        <v>123.61111111111111</v>
      </c>
      <c r="K6" s="23">
        <v>89</v>
      </c>
      <c r="L6" s="23">
        <v>13</v>
      </c>
      <c r="M6" s="22">
        <f t="shared" si="2"/>
        <v>123.61111111111111</v>
      </c>
      <c r="N6" s="13">
        <f t="shared" si="3"/>
        <v>178</v>
      </c>
      <c r="O6" s="24">
        <f t="shared" si="4"/>
        <v>3.56</v>
      </c>
      <c r="P6" s="25">
        <f t="shared" si="5"/>
        <v>123.61111111111111</v>
      </c>
      <c r="Q6" s="26">
        <f t="shared" si="6"/>
        <v>123</v>
      </c>
      <c r="R6" s="27">
        <v>80</v>
      </c>
    </row>
    <row r="7" spans="1:18" x14ac:dyDescent="0.25">
      <c r="A7" s="13">
        <v>6</v>
      </c>
      <c r="B7" s="28">
        <v>45957</v>
      </c>
      <c r="C7" s="29" t="s">
        <v>22</v>
      </c>
      <c r="D7" s="30" t="s">
        <v>17</v>
      </c>
      <c r="E7" s="17" cm="1">
        <f t="array" ref="E7">_xlfn.XLOOKUP(F7,[1]Hulpblad!C$6:C189,[1]Hulpblad!D$6:D189)</f>
        <v>1.85</v>
      </c>
      <c r="F7" s="18">
        <v>47</v>
      </c>
      <c r="G7" s="19">
        <f t="shared" si="0"/>
        <v>1.88</v>
      </c>
      <c r="H7" s="20">
        <v>42</v>
      </c>
      <c r="I7" s="21">
        <v>10</v>
      </c>
      <c r="J7" s="22">
        <f t="shared" si="1"/>
        <v>89.361702127659569</v>
      </c>
      <c r="K7" s="23">
        <v>74</v>
      </c>
      <c r="L7" s="23">
        <v>13</v>
      </c>
      <c r="M7" s="22">
        <f t="shared" si="2"/>
        <v>157.44680851063831</v>
      </c>
      <c r="N7" s="13">
        <f t="shared" si="3"/>
        <v>116</v>
      </c>
      <c r="O7" s="24">
        <f t="shared" si="4"/>
        <v>2.3199999999999998</v>
      </c>
      <c r="P7" s="25">
        <f t="shared" si="5"/>
        <v>123.40425531914893</v>
      </c>
      <c r="Q7" s="26">
        <f t="shared" si="6"/>
        <v>123</v>
      </c>
      <c r="R7" s="27">
        <v>50</v>
      </c>
    </row>
    <row r="8" spans="1:18" x14ac:dyDescent="0.25">
      <c r="A8" s="13">
        <v>7</v>
      </c>
      <c r="B8" s="28">
        <v>45948</v>
      </c>
      <c r="C8" s="29" t="s">
        <v>23</v>
      </c>
      <c r="D8" s="16" t="s">
        <v>17</v>
      </c>
      <c r="E8" s="17" cm="1">
        <f t="array" ref="E8">_xlfn.XLOOKUP(F8,[1]Hulpblad!C$6:C151,[1]Hulpblad!D$6:D151)</f>
        <v>3.12</v>
      </c>
      <c r="F8" s="18">
        <v>68</v>
      </c>
      <c r="G8" s="19">
        <f t="shared" si="0"/>
        <v>2.72</v>
      </c>
      <c r="H8" s="20">
        <v>75</v>
      </c>
      <c r="I8" s="21">
        <v>16</v>
      </c>
      <c r="J8" s="22">
        <f t="shared" si="1"/>
        <v>110.29411764705883</v>
      </c>
      <c r="K8" s="23">
        <v>91</v>
      </c>
      <c r="L8" s="23">
        <v>15</v>
      </c>
      <c r="M8" s="22">
        <f t="shared" si="2"/>
        <v>133.8235294117647</v>
      </c>
      <c r="N8" s="13">
        <f t="shared" si="3"/>
        <v>166</v>
      </c>
      <c r="O8" s="24">
        <f t="shared" si="4"/>
        <v>3.32</v>
      </c>
      <c r="P8" s="25">
        <f t="shared" si="5"/>
        <v>122.05882352941175</v>
      </c>
      <c r="Q8" s="26">
        <f t="shared" si="6"/>
        <v>122</v>
      </c>
      <c r="R8" s="27">
        <v>72</v>
      </c>
    </row>
    <row r="9" spans="1:18" x14ac:dyDescent="0.25">
      <c r="A9" s="13">
        <v>8</v>
      </c>
      <c r="B9" s="28">
        <v>45951</v>
      </c>
      <c r="C9" s="29" t="s">
        <v>24</v>
      </c>
      <c r="D9" s="30" t="s">
        <v>17</v>
      </c>
      <c r="E9" s="17" cm="1">
        <f t="array" ref="E9">_xlfn.XLOOKUP(F9,[1]Hulpblad!C$6:C192,[1]Hulpblad!D$6:D192)</f>
        <v>3.12</v>
      </c>
      <c r="F9" s="18">
        <v>68</v>
      </c>
      <c r="G9" s="19">
        <f t="shared" si="0"/>
        <v>2.72</v>
      </c>
      <c r="H9" s="20">
        <v>80</v>
      </c>
      <c r="I9" s="21">
        <v>14</v>
      </c>
      <c r="J9" s="22">
        <f t="shared" si="1"/>
        <v>117.64705882352942</v>
      </c>
      <c r="K9" s="23">
        <v>86</v>
      </c>
      <c r="L9" s="23">
        <v>28</v>
      </c>
      <c r="M9" s="22">
        <f t="shared" si="2"/>
        <v>126.47058823529412</v>
      </c>
      <c r="N9" s="13">
        <f t="shared" si="3"/>
        <v>166</v>
      </c>
      <c r="O9" s="24">
        <f t="shared" si="4"/>
        <v>3.32</v>
      </c>
      <c r="P9" s="25">
        <f t="shared" si="5"/>
        <v>122.05882352941175</v>
      </c>
      <c r="Q9" s="26">
        <f t="shared" si="6"/>
        <v>122</v>
      </c>
      <c r="R9" s="27">
        <v>72</v>
      </c>
    </row>
    <row r="10" spans="1:18" x14ac:dyDescent="0.25">
      <c r="A10" s="13">
        <v>9</v>
      </c>
      <c r="B10" s="35">
        <v>45944</v>
      </c>
      <c r="C10" s="36" t="s">
        <v>25</v>
      </c>
      <c r="D10" s="16" t="s">
        <v>17</v>
      </c>
      <c r="E10" s="17" cm="1">
        <f t="array" ref="E10">_xlfn.XLOOKUP(F10,[1]Hulpblad!C$6:C149,[1]Hulpblad!D$6:D149)</f>
        <v>2.87</v>
      </c>
      <c r="F10" s="18">
        <v>64</v>
      </c>
      <c r="G10" s="19">
        <f t="shared" si="0"/>
        <v>2.56</v>
      </c>
      <c r="H10" s="20">
        <v>58</v>
      </c>
      <c r="I10" s="21">
        <v>17</v>
      </c>
      <c r="J10" s="22">
        <f t="shared" si="1"/>
        <v>90.625</v>
      </c>
      <c r="K10" s="23">
        <v>96</v>
      </c>
      <c r="L10" s="23">
        <v>21</v>
      </c>
      <c r="M10" s="22">
        <f t="shared" si="2"/>
        <v>150</v>
      </c>
      <c r="N10" s="13">
        <f t="shared" si="3"/>
        <v>154</v>
      </c>
      <c r="O10" s="24">
        <f t="shared" si="4"/>
        <v>3.08</v>
      </c>
      <c r="P10" s="25">
        <f t="shared" si="5"/>
        <v>120.3125</v>
      </c>
      <c r="Q10" s="26">
        <f t="shared" si="6"/>
        <v>120</v>
      </c>
      <c r="R10" s="27">
        <v>68</v>
      </c>
    </row>
    <row r="11" spans="1:18" x14ac:dyDescent="0.25">
      <c r="A11" s="13">
        <v>10</v>
      </c>
      <c r="B11" s="28">
        <v>45954</v>
      </c>
      <c r="C11" s="34" t="s">
        <v>26</v>
      </c>
      <c r="D11" s="30" t="s">
        <v>17</v>
      </c>
      <c r="E11" s="17" cm="1">
        <f t="array" ref="E11">_xlfn.XLOOKUP(F11,[1]Hulpblad!C$6:C80,[1]Hulpblad!D$6:D80)</f>
        <v>1.65</v>
      </c>
      <c r="F11" s="20">
        <v>42</v>
      </c>
      <c r="G11" s="19">
        <f t="shared" si="0"/>
        <v>1.68</v>
      </c>
      <c r="H11" s="20">
        <v>35</v>
      </c>
      <c r="I11" s="21">
        <v>4</v>
      </c>
      <c r="J11" s="22">
        <f t="shared" si="1"/>
        <v>83.333333333333343</v>
      </c>
      <c r="K11" s="23">
        <v>66</v>
      </c>
      <c r="L11" s="23">
        <v>11</v>
      </c>
      <c r="M11" s="22">
        <f t="shared" si="2"/>
        <v>157.14285714285714</v>
      </c>
      <c r="N11" s="13">
        <f t="shared" si="3"/>
        <v>101</v>
      </c>
      <c r="O11" s="24">
        <f t="shared" si="4"/>
        <v>2.02</v>
      </c>
      <c r="P11" s="25">
        <f t="shared" si="5"/>
        <v>120.23809523809523</v>
      </c>
      <c r="Q11" s="26">
        <f t="shared" si="6"/>
        <v>120</v>
      </c>
      <c r="R11" s="27">
        <v>45</v>
      </c>
    </row>
    <row r="12" spans="1:18" x14ac:dyDescent="0.25">
      <c r="A12" s="13">
        <v>11</v>
      </c>
      <c r="B12" s="28">
        <v>45952</v>
      </c>
      <c r="C12" s="29" t="s">
        <v>27</v>
      </c>
      <c r="D12" s="16" t="s">
        <v>17</v>
      </c>
      <c r="E12" s="17" cm="1">
        <f t="array" ref="E12">_xlfn.XLOOKUP(F12,[1]Hulpblad!C$6:C43,[1]Hulpblad!D$6:D43)</f>
        <v>2.12</v>
      </c>
      <c r="F12" s="18">
        <v>52</v>
      </c>
      <c r="G12" s="19">
        <f t="shared" si="0"/>
        <v>2.08</v>
      </c>
      <c r="H12" s="20">
        <v>51</v>
      </c>
      <c r="I12" s="21">
        <v>12</v>
      </c>
      <c r="J12" s="22">
        <f t="shared" si="1"/>
        <v>98.076923076923066</v>
      </c>
      <c r="K12" s="23">
        <v>71</v>
      </c>
      <c r="L12" s="23">
        <v>11</v>
      </c>
      <c r="M12" s="22">
        <f t="shared" si="2"/>
        <v>136.53846153846155</v>
      </c>
      <c r="N12" s="13">
        <f t="shared" si="3"/>
        <v>122</v>
      </c>
      <c r="O12" s="24">
        <f t="shared" si="4"/>
        <v>2.44</v>
      </c>
      <c r="P12" s="25">
        <f t="shared" si="5"/>
        <v>117.30769230769229</v>
      </c>
      <c r="Q12" s="26">
        <f t="shared" si="6"/>
        <v>117</v>
      </c>
      <c r="R12" s="27"/>
    </row>
    <row r="13" spans="1:18" x14ac:dyDescent="0.25">
      <c r="A13" s="13">
        <v>12</v>
      </c>
      <c r="B13" s="37">
        <v>45949</v>
      </c>
      <c r="C13" s="29" t="s">
        <v>28</v>
      </c>
      <c r="D13" s="30" t="s">
        <v>17</v>
      </c>
      <c r="E13" s="17" cm="1">
        <f t="array" ref="E13">_xlfn.XLOOKUP(F13,[1]Hulpblad!C$6:C157,[1]Hulpblad!D$6:D157)</f>
        <v>2.87</v>
      </c>
      <c r="F13" s="20">
        <v>64</v>
      </c>
      <c r="G13" s="19">
        <f t="shared" si="0"/>
        <v>2.56</v>
      </c>
      <c r="H13" s="20">
        <v>87</v>
      </c>
      <c r="I13" s="21">
        <v>14</v>
      </c>
      <c r="J13" s="22">
        <f t="shared" si="1"/>
        <v>135.9375</v>
      </c>
      <c r="K13" s="23">
        <v>60</v>
      </c>
      <c r="L13" s="23">
        <v>9</v>
      </c>
      <c r="M13" s="22">
        <f t="shared" si="2"/>
        <v>93.75</v>
      </c>
      <c r="N13" s="13">
        <f t="shared" si="3"/>
        <v>147</v>
      </c>
      <c r="O13" s="24">
        <f t="shared" si="4"/>
        <v>2.94</v>
      </c>
      <c r="P13" s="25">
        <f t="shared" si="5"/>
        <v>114.84375</v>
      </c>
      <c r="Q13" s="26">
        <f t="shared" si="6"/>
        <v>114</v>
      </c>
      <c r="R13" s="27"/>
    </row>
    <row r="14" spans="1:18" x14ac:dyDescent="0.25">
      <c r="A14" s="13">
        <v>13</v>
      </c>
      <c r="B14" s="33">
        <v>45952</v>
      </c>
      <c r="C14" s="29" t="s">
        <v>29</v>
      </c>
      <c r="D14" s="16" t="s">
        <v>17</v>
      </c>
      <c r="E14" s="17" cm="1">
        <f t="array" ref="E14">_xlfn.XLOOKUP(F14,[1]Hulpblad!C$6:C95,[1]Hulpblad!D$6:D95)</f>
        <v>2.87</v>
      </c>
      <c r="F14" s="18">
        <v>64</v>
      </c>
      <c r="G14" s="19">
        <f t="shared" si="0"/>
        <v>2.56</v>
      </c>
      <c r="H14" s="20">
        <v>79</v>
      </c>
      <c r="I14" s="21">
        <v>19</v>
      </c>
      <c r="J14" s="22">
        <f t="shared" si="1"/>
        <v>123.4375</v>
      </c>
      <c r="K14" s="23">
        <v>65</v>
      </c>
      <c r="L14" s="23">
        <v>10</v>
      </c>
      <c r="M14" s="22">
        <f t="shared" si="2"/>
        <v>101.5625</v>
      </c>
      <c r="N14" s="13">
        <f t="shared" si="3"/>
        <v>144</v>
      </c>
      <c r="O14" s="24">
        <f t="shared" si="4"/>
        <v>2.88</v>
      </c>
      <c r="P14" s="25">
        <f t="shared" si="5"/>
        <v>112.5</v>
      </c>
      <c r="Q14" s="26">
        <f t="shared" si="6"/>
        <v>112</v>
      </c>
      <c r="R14" s="27"/>
    </row>
    <row r="15" spans="1:18" x14ac:dyDescent="0.25">
      <c r="A15" s="13">
        <v>14</v>
      </c>
      <c r="B15" s="28">
        <v>45949</v>
      </c>
      <c r="C15" s="38" t="s">
        <v>30</v>
      </c>
      <c r="D15" s="30" t="s">
        <v>17</v>
      </c>
      <c r="E15" s="17" cm="1">
        <f t="array" ref="E15">_xlfn.XLOOKUP(F15,[1]Hulpblad!C$6:C111,[1]Hulpblad!D$6:D111)</f>
        <v>1.75</v>
      </c>
      <c r="F15" s="20">
        <v>45</v>
      </c>
      <c r="G15" s="19">
        <f t="shared" si="0"/>
        <v>1.8</v>
      </c>
      <c r="H15" s="20">
        <v>55</v>
      </c>
      <c r="I15" s="21">
        <v>10</v>
      </c>
      <c r="J15" s="22">
        <f t="shared" si="1"/>
        <v>122.22222222222223</v>
      </c>
      <c r="K15" s="23">
        <v>44</v>
      </c>
      <c r="L15" s="23">
        <v>8</v>
      </c>
      <c r="M15" s="22">
        <f t="shared" si="2"/>
        <v>97.777777777777771</v>
      </c>
      <c r="N15" s="13">
        <f t="shared" si="3"/>
        <v>99</v>
      </c>
      <c r="O15" s="24">
        <f t="shared" si="4"/>
        <v>1.98</v>
      </c>
      <c r="P15" s="25">
        <f t="shared" si="5"/>
        <v>109.99999999999999</v>
      </c>
      <c r="Q15" s="26">
        <f t="shared" si="6"/>
        <v>110</v>
      </c>
      <c r="R15" s="27"/>
    </row>
    <row r="16" spans="1:18" x14ac:dyDescent="0.25">
      <c r="A16" s="13">
        <v>15</v>
      </c>
      <c r="B16" s="28">
        <v>45951</v>
      </c>
      <c r="C16" s="29" t="s">
        <v>31</v>
      </c>
      <c r="D16" s="16" t="s">
        <v>17</v>
      </c>
      <c r="E16" s="17" cm="1">
        <f t="array" ref="E16">_xlfn.XLOOKUP(F16,[1]Hulpblad!C$6:C41,[1]Hulpblad!D$6:D41)</f>
        <v>2.12</v>
      </c>
      <c r="F16" s="18">
        <v>52</v>
      </c>
      <c r="G16" s="19">
        <f t="shared" si="0"/>
        <v>2.08</v>
      </c>
      <c r="H16" s="20">
        <v>38</v>
      </c>
      <c r="I16" s="21">
        <v>7</v>
      </c>
      <c r="J16" s="22">
        <f t="shared" si="1"/>
        <v>73.076923076923066</v>
      </c>
      <c r="K16" s="23">
        <v>75</v>
      </c>
      <c r="L16" s="23">
        <v>36</v>
      </c>
      <c r="M16" s="22">
        <f t="shared" si="2"/>
        <v>144.23076923076923</v>
      </c>
      <c r="N16" s="13">
        <f t="shared" si="3"/>
        <v>113</v>
      </c>
      <c r="O16" s="24">
        <f t="shared" si="4"/>
        <v>2.2599999999999998</v>
      </c>
      <c r="P16" s="25">
        <f t="shared" si="5"/>
        <v>108.65384615384615</v>
      </c>
      <c r="Q16" s="26">
        <f t="shared" si="6"/>
        <v>108</v>
      </c>
      <c r="R16" s="27"/>
    </row>
    <row r="17" spans="1:18" x14ac:dyDescent="0.25">
      <c r="A17" s="13">
        <v>16</v>
      </c>
      <c r="B17" s="28">
        <v>45946</v>
      </c>
      <c r="C17" s="29" t="s">
        <v>32</v>
      </c>
      <c r="D17" s="30" t="s">
        <v>17</v>
      </c>
      <c r="E17" s="17" cm="1">
        <f t="array" ref="E17">_xlfn.XLOOKUP(F17,[1]Hulpblad!C$6:C182,[1]Hulpblad!D$6:D182)</f>
        <v>1.75</v>
      </c>
      <c r="F17" s="39">
        <v>45</v>
      </c>
      <c r="G17" s="19">
        <f t="shared" si="0"/>
        <v>1.8</v>
      </c>
      <c r="H17" s="20">
        <v>45</v>
      </c>
      <c r="I17" s="21">
        <v>10</v>
      </c>
      <c r="J17" s="22">
        <f t="shared" si="1"/>
        <v>100</v>
      </c>
      <c r="K17" s="23">
        <v>52</v>
      </c>
      <c r="L17" s="23">
        <v>7</v>
      </c>
      <c r="M17" s="22">
        <f t="shared" si="2"/>
        <v>115.55555555555554</v>
      </c>
      <c r="N17" s="13">
        <f t="shared" si="3"/>
        <v>97</v>
      </c>
      <c r="O17" s="24">
        <f t="shared" si="4"/>
        <v>1.94</v>
      </c>
      <c r="P17" s="25">
        <f t="shared" si="5"/>
        <v>107.77777777777777</v>
      </c>
      <c r="Q17" s="26">
        <f t="shared" si="6"/>
        <v>107</v>
      </c>
      <c r="R17" s="27"/>
    </row>
    <row r="18" spans="1:18" x14ac:dyDescent="0.25">
      <c r="A18" s="13">
        <v>17</v>
      </c>
      <c r="B18" s="28">
        <v>45957</v>
      </c>
      <c r="C18" s="31" t="s">
        <v>33</v>
      </c>
      <c r="D18" s="16" t="s">
        <v>17</v>
      </c>
      <c r="E18" s="17" cm="1">
        <f t="array" ref="E18">_xlfn.XLOOKUP(F18,[1]Hulpblad!C$6:C140,[1]Hulpblad!D$6:D140)</f>
        <v>1.85</v>
      </c>
      <c r="F18" s="40">
        <v>47</v>
      </c>
      <c r="G18" s="19">
        <f t="shared" si="0"/>
        <v>1.88</v>
      </c>
      <c r="H18" s="20">
        <v>61</v>
      </c>
      <c r="I18" s="21">
        <v>11</v>
      </c>
      <c r="J18" s="22">
        <f t="shared" si="1"/>
        <v>129.78723404255319</v>
      </c>
      <c r="K18" s="23">
        <v>38</v>
      </c>
      <c r="L18" s="23">
        <v>4</v>
      </c>
      <c r="M18" s="22">
        <f t="shared" si="2"/>
        <v>80.851063829787222</v>
      </c>
      <c r="N18" s="13">
        <f t="shared" si="3"/>
        <v>99</v>
      </c>
      <c r="O18" s="24">
        <f t="shared" si="4"/>
        <v>1.98</v>
      </c>
      <c r="P18" s="25">
        <f t="shared" si="5"/>
        <v>105.31914893617022</v>
      </c>
      <c r="Q18" s="26">
        <f t="shared" si="6"/>
        <v>105</v>
      </c>
      <c r="R18" s="27"/>
    </row>
    <row r="19" spans="1:18" x14ac:dyDescent="0.25">
      <c r="A19" s="13">
        <v>18</v>
      </c>
      <c r="B19" s="28">
        <v>45949</v>
      </c>
      <c r="C19" s="31" t="s">
        <v>34</v>
      </c>
      <c r="D19" s="30" t="s">
        <v>17</v>
      </c>
      <c r="E19" s="17" cm="1">
        <f t="array" ref="E19">_xlfn.XLOOKUP(F19,[1]Hulpblad!C$6:C133,[1]Hulpblad!D$6:D133)</f>
        <v>1.95</v>
      </c>
      <c r="F19" s="18">
        <v>50</v>
      </c>
      <c r="G19" s="19">
        <f t="shared" si="0"/>
        <v>2</v>
      </c>
      <c r="H19" s="20">
        <v>49</v>
      </c>
      <c r="I19" s="21">
        <v>12</v>
      </c>
      <c r="J19" s="22">
        <f t="shared" si="1"/>
        <v>98</v>
      </c>
      <c r="K19" s="23">
        <v>56</v>
      </c>
      <c r="L19" s="23">
        <v>10</v>
      </c>
      <c r="M19" s="22">
        <f t="shared" si="2"/>
        <v>112.00000000000001</v>
      </c>
      <c r="N19" s="13">
        <f t="shared" si="3"/>
        <v>105</v>
      </c>
      <c r="O19" s="24">
        <f t="shared" si="4"/>
        <v>2.1</v>
      </c>
      <c r="P19" s="25">
        <f t="shared" si="5"/>
        <v>105</v>
      </c>
      <c r="Q19" s="26">
        <f t="shared" si="6"/>
        <v>105</v>
      </c>
      <c r="R19" s="27"/>
    </row>
    <row r="20" spans="1:18" x14ac:dyDescent="0.25">
      <c r="A20" s="13">
        <v>19</v>
      </c>
      <c r="B20" s="28">
        <v>45951</v>
      </c>
      <c r="C20" s="29" t="s">
        <v>35</v>
      </c>
      <c r="D20" s="16" t="s">
        <v>17</v>
      </c>
      <c r="E20" s="17" cm="1">
        <f t="array" ref="E20">_xlfn.XLOOKUP(F20,[1]Hulpblad!C$6:C126,[1]Hulpblad!D$6:D126)</f>
        <v>1.65</v>
      </c>
      <c r="F20" s="18">
        <v>42</v>
      </c>
      <c r="G20" s="19">
        <f t="shared" si="0"/>
        <v>1.68</v>
      </c>
      <c r="H20" s="20">
        <v>33</v>
      </c>
      <c r="I20" s="21">
        <v>6</v>
      </c>
      <c r="J20" s="22">
        <f t="shared" si="1"/>
        <v>78.571428571428569</v>
      </c>
      <c r="K20" s="23">
        <v>53</v>
      </c>
      <c r="L20" s="23">
        <v>15</v>
      </c>
      <c r="M20" s="22">
        <f t="shared" si="2"/>
        <v>126.19047619047619</v>
      </c>
      <c r="N20" s="13">
        <f t="shared" si="3"/>
        <v>86</v>
      </c>
      <c r="O20" s="24">
        <f t="shared" si="4"/>
        <v>1.72</v>
      </c>
      <c r="P20" s="25">
        <f t="shared" si="5"/>
        <v>102.38095238095238</v>
      </c>
      <c r="Q20" s="26">
        <f t="shared" si="6"/>
        <v>102</v>
      </c>
      <c r="R20" s="27"/>
    </row>
    <row r="21" spans="1:18" x14ac:dyDescent="0.25">
      <c r="A21" s="13">
        <v>20</v>
      </c>
      <c r="B21" s="28">
        <v>45954</v>
      </c>
      <c r="C21" s="29" t="s">
        <v>36</v>
      </c>
      <c r="D21" s="30" t="s">
        <v>17</v>
      </c>
      <c r="E21" s="17" cm="1">
        <f t="array" ref="E21">_xlfn.XLOOKUP(F21,[1]Hulpblad!C$6:C69,[1]Hulpblad!D$6:D69)</f>
        <v>1.85</v>
      </c>
      <c r="F21" s="20">
        <v>47</v>
      </c>
      <c r="G21" s="19">
        <f t="shared" si="0"/>
        <v>1.88</v>
      </c>
      <c r="H21" s="20">
        <v>45</v>
      </c>
      <c r="I21" s="21">
        <v>10</v>
      </c>
      <c r="J21" s="22">
        <f t="shared" si="1"/>
        <v>95.744680851063833</v>
      </c>
      <c r="K21" s="23">
        <v>49</v>
      </c>
      <c r="L21" s="23">
        <v>8</v>
      </c>
      <c r="M21" s="22">
        <f t="shared" si="2"/>
        <v>104.25531914893618</v>
      </c>
      <c r="N21" s="13">
        <f t="shared" si="3"/>
        <v>94</v>
      </c>
      <c r="O21" s="24">
        <f t="shared" si="4"/>
        <v>1.88</v>
      </c>
      <c r="P21" s="25">
        <f t="shared" si="5"/>
        <v>100</v>
      </c>
      <c r="Q21" s="26">
        <f t="shared" si="6"/>
        <v>100</v>
      </c>
      <c r="R21" s="27"/>
    </row>
    <row r="22" spans="1:18" x14ac:dyDescent="0.25">
      <c r="A22" s="13">
        <v>21</v>
      </c>
      <c r="B22" s="28">
        <v>45952</v>
      </c>
      <c r="C22" s="29" t="s">
        <v>37</v>
      </c>
      <c r="D22" s="16" t="s">
        <v>17</v>
      </c>
      <c r="E22" s="17" cm="1">
        <f t="array" ref="E22">_xlfn.XLOOKUP(F22,[1]Hulpblad!C$6:C75,[1]Hulpblad!D$6:D75)</f>
        <v>2.62</v>
      </c>
      <c r="F22" s="18">
        <v>60</v>
      </c>
      <c r="G22" s="19">
        <f t="shared" si="0"/>
        <v>2.4</v>
      </c>
      <c r="H22" s="20">
        <v>52</v>
      </c>
      <c r="I22" s="21">
        <v>18</v>
      </c>
      <c r="J22" s="22">
        <f t="shared" si="1"/>
        <v>86.666666666666671</v>
      </c>
      <c r="K22" s="23">
        <v>67</v>
      </c>
      <c r="L22" s="23">
        <v>13</v>
      </c>
      <c r="M22" s="22">
        <f t="shared" si="2"/>
        <v>111.66666666666667</v>
      </c>
      <c r="N22" s="13">
        <f t="shared" si="3"/>
        <v>119</v>
      </c>
      <c r="O22" s="24">
        <f t="shared" si="4"/>
        <v>2.38</v>
      </c>
      <c r="P22" s="25">
        <f t="shared" si="5"/>
        <v>99.166666666666671</v>
      </c>
      <c r="Q22" s="26">
        <f t="shared" si="6"/>
        <v>99</v>
      </c>
      <c r="R22" s="27"/>
    </row>
    <row r="23" spans="1:18" x14ac:dyDescent="0.25">
      <c r="A23" s="13">
        <v>22</v>
      </c>
      <c r="B23" s="28">
        <v>45948</v>
      </c>
      <c r="C23" s="41" t="s">
        <v>38</v>
      </c>
      <c r="D23" s="30" t="s">
        <v>17</v>
      </c>
      <c r="E23" s="17" cm="1">
        <f t="array" ref="E23">_xlfn.XLOOKUP(F23,[1]Hulpblad!C$6:C116,[1]Hulpblad!D$6:D116)</f>
        <v>2.12</v>
      </c>
      <c r="F23" s="20">
        <v>52</v>
      </c>
      <c r="G23" s="19">
        <f t="shared" si="0"/>
        <v>2.08</v>
      </c>
      <c r="H23" s="20">
        <v>51</v>
      </c>
      <c r="I23" s="21">
        <v>12</v>
      </c>
      <c r="J23" s="22">
        <f t="shared" si="1"/>
        <v>98.076923076923066</v>
      </c>
      <c r="K23" s="23">
        <v>51</v>
      </c>
      <c r="L23" s="23">
        <v>8</v>
      </c>
      <c r="M23" s="22">
        <f t="shared" si="2"/>
        <v>98.076923076923066</v>
      </c>
      <c r="N23" s="13">
        <f t="shared" si="3"/>
        <v>102</v>
      </c>
      <c r="O23" s="24">
        <f t="shared" si="4"/>
        <v>2.04</v>
      </c>
      <c r="P23" s="25">
        <f t="shared" si="5"/>
        <v>98.076923076923066</v>
      </c>
      <c r="Q23" s="26">
        <f t="shared" si="6"/>
        <v>98</v>
      </c>
      <c r="R23" s="27"/>
    </row>
    <row r="24" spans="1:18" x14ac:dyDescent="0.25">
      <c r="A24" s="13">
        <v>23</v>
      </c>
      <c r="B24" s="28">
        <v>45951</v>
      </c>
      <c r="C24" s="31" t="s">
        <v>39</v>
      </c>
      <c r="D24" s="16" t="s">
        <v>17</v>
      </c>
      <c r="E24" s="17" cm="1">
        <f t="array" ref="E24">_xlfn.XLOOKUP(F24,[1]Hulpblad!C$6:C81,[1]Hulpblad!D$6:D81)</f>
        <v>1.75</v>
      </c>
      <c r="F24" s="18">
        <v>45</v>
      </c>
      <c r="G24" s="19">
        <f t="shared" si="0"/>
        <v>1.8</v>
      </c>
      <c r="H24" s="20">
        <v>43</v>
      </c>
      <c r="I24" s="21">
        <v>7</v>
      </c>
      <c r="J24" s="22">
        <f t="shared" si="1"/>
        <v>95.555555555555557</v>
      </c>
      <c r="K24" s="23">
        <v>42</v>
      </c>
      <c r="L24" s="23">
        <v>9</v>
      </c>
      <c r="M24" s="22">
        <f t="shared" si="2"/>
        <v>93.333333333333329</v>
      </c>
      <c r="N24" s="13">
        <f t="shared" si="3"/>
        <v>85</v>
      </c>
      <c r="O24" s="24">
        <f t="shared" si="4"/>
        <v>1.7</v>
      </c>
      <c r="P24" s="25">
        <f t="shared" si="5"/>
        <v>94.444444444444443</v>
      </c>
      <c r="Q24" s="26">
        <f t="shared" si="6"/>
        <v>94</v>
      </c>
      <c r="R24" s="27"/>
    </row>
    <row r="25" spans="1:18" x14ac:dyDescent="0.25">
      <c r="A25" s="13">
        <v>24</v>
      </c>
      <c r="B25" s="28">
        <v>45951</v>
      </c>
      <c r="C25" s="42" t="s">
        <v>40</v>
      </c>
      <c r="D25" s="30" t="s">
        <v>17</v>
      </c>
      <c r="E25" s="17" cm="1">
        <f t="array" ref="E25">_xlfn.XLOOKUP(F25,[1]Hulpblad!C$6:C198,[1]Hulpblad!D$6:D198)</f>
        <v>1.75</v>
      </c>
      <c r="F25" s="18">
        <v>45</v>
      </c>
      <c r="G25" s="19">
        <f t="shared" si="0"/>
        <v>1.8</v>
      </c>
      <c r="H25" s="20">
        <v>35</v>
      </c>
      <c r="I25" s="21">
        <v>5</v>
      </c>
      <c r="J25" s="22">
        <f t="shared" si="1"/>
        <v>77.777777777777786</v>
      </c>
      <c r="K25" s="23">
        <v>50</v>
      </c>
      <c r="L25" s="23">
        <v>15</v>
      </c>
      <c r="M25" s="22">
        <f t="shared" si="2"/>
        <v>111.11111111111111</v>
      </c>
      <c r="N25" s="13">
        <f t="shared" si="3"/>
        <v>85</v>
      </c>
      <c r="O25" s="24">
        <f t="shared" si="4"/>
        <v>1.7</v>
      </c>
      <c r="P25" s="25">
        <f t="shared" si="5"/>
        <v>94.444444444444443</v>
      </c>
      <c r="Q25" s="26">
        <f t="shared" si="6"/>
        <v>94</v>
      </c>
      <c r="R25" s="27"/>
    </row>
    <row r="26" spans="1:18" x14ac:dyDescent="0.25">
      <c r="A26" s="13">
        <v>25</v>
      </c>
      <c r="B26" s="28">
        <v>45948</v>
      </c>
      <c r="C26" s="29" t="s">
        <v>41</v>
      </c>
      <c r="D26" s="16" t="s">
        <v>17</v>
      </c>
      <c r="E26" s="17" cm="1">
        <f t="array" ref="E26">_xlfn.XLOOKUP(F26,[1]Hulpblad!C$6:C106,[1]Hulpblad!D$6:D106)</f>
        <v>2.37</v>
      </c>
      <c r="F26" s="18">
        <v>56</v>
      </c>
      <c r="G26" s="19">
        <f t="shared" si="0"/>
        <v>2.2400000000000002</v>
      </c>
      <c r="H26" s="20">
        <v>64</v>
      </c>
      <c r="I26" s="21">
        <v>9</v>
      </c>
      <c r="J26" s="22">
        <f t="shared" si="1"/>
        <v>114.28571428571428</v>
      </c>
      <c r="K26" s="23">
        <v>39</v>
      </c>
      <c r="L26" s="23">
        <v>8</v>
      </c>
      <c r="M26" s="22">
        <f t="shared" si="2"/>
        <v>69.642857142857139</v>
      </c>
      <c r="N26" s="13">
        <f t="shared" si="3"/>
        <v>103</v>
      </c>
      <c r="O26" s="24">
        <f t="shared" si="4"/>
        <v>2.06</v>
      </c>
      <c r="P26" s="25">
        <f t="shared" si="5"/>
        <v>91.964285714285708</v>
      </c>
      <c r="Q26" s="26">
        <f t="shared" si="6"/>
        <v>91</v>
      </c>
      <c r="R26" s="27"/>
    </row>
    <row r="27" spans="1:18" x14ac:dyDescent="0.25">
      <c r="A27" s="13">
        <v>26</v>
      </c>
      <c r="B27" s="28">
        <v>45951</v>
      </c>
      <c r="C27" s="31" t="s">
        <v>42</v>
      </c>
      <c r="D27" s="30" t="s">
        <v>17</v>
      </c>
      <c r="E27" s="17" cm="1">
        <f t="array" ref="E27">_xlfn.XLOOKUP(F27,[1]Hulpblad!C$6:C100,[1]Hulpblad!D$6:D100)</f>
        <v>1.65</v>
      </c>
      <c r="F27" s="18">
        <v>42</v>
      </c>
      <c r="G27" s="19">
        <f t="shared" si="0"/>
        <v>1.68</v>
      </c>
      <c r="H27" s="20">
        <v>31</v>
      </c>
      <c r="I27" s="21">
        <v>10</v>
      </c>
      <c r="J27" s="22">
        <f t="shared" si="1"/>
        <v>73.80952380952381</v>
      </c>
      <c r="K27" s="23">
        <v>46</v>
      </c>
      <c r="L27" s="23">
        <v>6</v>
      </c>
      <c r="M27" s="22">
        <f t="shared" si="2"/>
        <v>109.52380952380953</v>
      </c>
      <c r="N27" s="13">
        <f t="shared" si="3"/>
        <v>77</v>
      </c>
      <c r="O27" s="24">
        <f t="shared" si="4"/>
        <v>1.54</v>
      </c>
      <c r="P27" s="25">
        <f t="shared" si="5"/>
        <v>91.666666666666671</v>
      </c>
      <c r="Q27" s="26">
        <f t="shared" si="6"/>
        <v>91</v>
      </c>
      <c r="R27" s="27"/>
    </row>
    <row r="28" spans="1:18" x14ac:dyDescent="0.25">
      <c r="A28" s="13">
        <v>27</v>
      </c>
      <c r="B28" s="28">
        <v>45948</v>
      </c>
      <c r="C28" s="41" t="s">
        <v>43</v>
      </c>
      <c r="D28" s="16" t="s">
        <v>17</v>
      </c>
      <c r="E28" s="17" cm="1">
        <f t="array" ref="E28">_xlfn.XLOOKUP(F28,[1]Hulpblad!C$6:C76,[1]Hulpblad!D$6:D76)</f>
        <v>1.85</v>
      </c>
      <c r="F28" s="20">
        <v>47</v>
      </c>
      <c r="G28" s="19">
        <f t="shared" si="0"/>
        <v>1.88</v>
      </c>
      <c r="H28" s="20">
        <v>43</v>
      </c>
      <c r="I28" s="21">
        <v>9</v>
      </c>
      <c r="J28" s="22">
        <f t="shared" si="1"/>
        <v>91.489361702127653</v>
      </c>
      <c r="K28" s="23">
        <v>43</v>
      </c>
      <c r="L28" s="23">
        <v>12</v>
      </c>
      <c r="M28" s="22">
        <f t="shared" si="2"/>
        <v>91.489361702127653</v>
      </c>
      <c r="N28" s="13">
        <f t="shared" si="3"/>
        <v>86</v>
      </c>
      <c r="O28" s="24">
        <f t="shared" si="4"/>
        <v>1.72</v>
      </c>
      <c r="P28" s="25">
        <f t="shared" si="5"/>
        <v>91.489361702127653</v>
      </c>
      <c r="Q28" s="26">
        <f t="shared" si="6"/>
        <v>91</v>
      </c>
      <c r="R28" s="27"/>
    </row>
    <row r="29" spans="1:18" x14ac:dyDescent="0.25">
      <c r="A29" s="13">
        <v>28</v>
      </c>
      <c r="B29" s="28">
        <v>45957</v>
      </c>
      <c r="C29" s="29" t="s">
        <v>44</v>
      </c>
      <c r="D29" s="30" t="s">
        <v>17</v>
      </c>
      <c r="E29" s="17" cm="1">
        <f t="array" ref="E29">_xlfn.XLOOKUP(F29,[1]Hulpblad!C$6:C188,[1]Hulpblad!D$6:D188)</f>
        <v>1.65</v>
      </c>
      <c r="F29" s="20">
        <v>42</v>
      </c>
      <c r="G29" s="19">
        <f t="shared" si="0"/>
        <v>1.68</v>
      </c>
      <c r="H29" s="20">
        <v>41</v>
      </c>
      <c r="I29" s="21">
        <v>7</v>
      </c>
      <c r="J29" s="22">
        <f t="shared" si="1"/>
        <v>97.61904761904762</v>
      </c>
      <c r="K29" s="23">
        <v>34</v>
      </c>
      <c r="L29" s="23">
        <v>7</v>
      </c>
      <c r="M29" s="22">
        <f t="shared" si="2"/>
        <v>80.952380952380949</v>
      </c>
      <c r="N29" s="13">
        <f t="shared" si="3"/>
        <v>75</v>
      </c>
      <c r="O29" s="24">
        <f t="shared" si="4"/>
        <v>1.5</v>
      </c>
      <c r="P29" s="25">
        <f t="shared" si="5"/>
        <v>89.285714285714292</v>
      </c>
      <c r="Q29" s="26">
        <f t="shared" si="6"/>
        <v>89</v>
      </c>
      <c r="R29" s="27"/>
    </row>
    <row r="30" spans="1:18" x14ac:dyDescent="0.25">
      <c r="A30" s="13">
        <v>29</v>
      </c>
      <c r="B30" s="28">
        <v>45951</v>
      </c>
      <c r="C30" s="31" t="s">
        <v>45</v>
      </c>
      <c r="D30" s="16" t="s">
        <v>17</v>
      </c>
      <c r="E30" s="17" cm="1">
        <f t="array" ref="E30">_xlfn.XLOOKUP(F30,[1]Hulpblad!C$6:C144,[1]Hulpblad!D$6:D144)</f>
        <v>2.87</v>
      </c>
      <c r="F30" s="18">
        <v>64</v>
      </c>
      <c r="G30" s="19">
        <f t="shared" si="0"/>
        <v>2.56</v>
      </c>
      <c r="H30" s="20">
        <v>64</v>
      </c>
      <c r="I30" s="21">
        <v>9</v>
      </c>
      <c r="J30" s="22">
        <f t="shared" si="1"/>
        <v>100</v>
      </c>
      <c r="K30" s="23">
        <v>46</v>
      </c>
      <c r="L30" s="23">
        <v>7</v>
      </c>
      <c r="M30" s="22">
        <f t="shared" si="2"/>
        <v>71.875</v>
      </c>
      <c r="N30" s="13">
        <f t="shared" si="3"/>
        <v>110</v>
      </c>
      <c r="O30" s="24">
        <f t="shared" si="4"/>
        <v>2.2000000000000002</v>
      </c>
      <c r="P30" s="25">
        <f t="shared" si="5"/>
        <v>85.9375</v>
      </c>
      <c r="Q30" s="26">
        <f t="shared" si="6"/>
        <v>85</v>
      </c>
      <c r="R30" s="27"/>
    </row>
    <row r="31" spans="1:18" x14ac:dyDescent="0.25">
      <c r="A31" s="13">
        <v>30</v>
      </c>
      <c r="B31" s="28">
        <v>45957</v>
      </c>
      <c r="C31" s="29" t="s">
        <v>46</v>
      </c>
      <c r="D31" s="30" t="s">
        <v>17</v>
      </c>
      <c r="E31" s="17" cm="1">
        <f t="array" ref="E31">_xlfn.XLOOKUP(F31,[1]Hulpblad!C$6:C187,[1]Hulpblad!D$6:D187)</f>
        <v>1.85</v>
      </c>
      <c r="F31" s="20">
        <v>47</v>
      </c>
      <c r="G31" s="19">
        <f t="shared" si="0"/>
        <v>1.88</v>
      </c>
      <c r="H31" s="20">
        <v>40</v>
      </c>
      <c r="I31" s="21">
        <v>12</v>
      </c>
      <c r="J31" s="22">
        <f t="shared" si="1"/>
        <v>85.106382978723403</v>
      </c>
      <c r="K31" s="23">
        <v>38</v>
      </c>
      <c r="L31" s="23">
        <v>6</v>
      </c>
      <c r="M31" s="22">
        <f t="shared" si="2"/>
        <v>80.851063829787222</v>
      </c>
      <c r="N31" s="13">
        <f t="shared" si="3"/>
        <v>78</v>
      </c>
      <c r="O31" s="24">
        <f t="shared" si="4"/>
        <v>1.56</v>
      </c>
      <c r="P31" s="25">
        <f t="shared" si="5"/>
        <v>82.978723404255334</v>
      </c>
      <c r="Q31" s="26">
        <f t="shared" si="6"/>
        <v>82</v>
      </c>
      <c r="R31" s="27"/>
    </row>
    <row r="32" spans="1:18" x14ac:dyDescent="0.25">
      <c r="A32" s="13">
        <v>31</v>
      </c>
      <c r="B32" s="28">
        <v>45946</v>
      </c>
      <c r="C32" s="29" t="s">
        <v>47</v>
      </c>
      <c r="D32" s="16" t="s">
        <v>17</v>
      </c>
      <c r="E32" s="17" cm="1">
        <f t="array" ref="E32">_xlfn.XLOOKUP(F32,[1]Hulpblad!C$6:C142,[1]Hulpblad!D$6:D142)</f>
        <v>2.37</v>
      </c>
      <c r="F32" s="20">
        <v>56</v>
      </c>
      <c r="G32" s="19">
        <f t="shared" si="0"/>
        <v>2.2400000000000002</v>
      </c>
      <c r="H32" s="20">
        <v>44</v>
      </c>
      <c r="I32" s="21">
        <v>12</v>
      </c>
      <c r="J32" s="22">
        <f t="shared" si="1"/>
        <v>78.571428571428569</v>
      </c>
      <c r="K32" s="23">
        <v>41</v>
      </c>
      <c r="L32" s="23">
        <v>7</v>
      </c>
      <c r="M32" s="22">
        <f t="shared" si="2"/>
        <v>73.214285714285708</v>
      </c>
      <c r="N32" s="13">
        <f t="shared" si="3"/>
        <v>85</v>
      </c>
      <c r="O32" s="24">
        <f t="shared" si="4"/>
        <v>1.7</v>
      </c>
      <c r="P32" s="25">
        <f t="shared" si="5"/>
        <v>75.892857142857125</v>
      </c>
      <c r="Q32" s="26">
        <f t="shared" si="6"/>
        <v>75</v>
      </c>
      <c r="R32" s="27">
        <v>52</v>
      </c>
    </row>
    <row r="33" spans="1:18" x14ac:dyDescent="0.25">
      <c r="A33" s="13">
        <v>32</v>
      </c>
      <c r="B33" s="28">
        <v>45949</v>
      </c>
      <c r="C33" s="29" t="s">
        <v>48</v>
      </c>
      <c r="D33" s="30" t="s">
        <v>17</v>
      </c>
      <c r="E33" s="17" cm="1">
        <f t="array" ref="E33">_xlfn.XLOOKUP(F33,[1]Hulpblad!C$6:C197,[1]Hulpblad!D$6:D197)</f>
        <v>2.12</v>
      </c>
      <c r="F33" s="20">
        <v>52</v>
      </c>
      <c r="G33" s="19">
        <f t="shared" si="0"/>
        <v>2.08</v>
      </c>
      <c r="H33" s="20">
        <v>39</v>
      </c>
      <c r="I33" s="21">
        <v>14</v>
      </c>
      <c r="J33" s="22">
        <f t="shared" si="1"/>
        <v>75</v>
      </c>
      <c r="K33" s="23">
        <v>33</v>
      </c>
      <c r="L33" s="23">
        <v>7</v>
      </c>
      <c r="M33" s="22">
        <f t="shared" si="2"/>
        <v>63.46153846153846</v>
      </c>
      <c r="N33" s="13">
        <f t="shared" si="3"/>
        <v>72</v>
      </c>
      <c r="O33" s="24">
        <f t="shared" si="4"/>
        <v>1.44</v>
      </c>
      <c r="P33" s="25">
        <f t="shared" si="5"/>
        <v>69.230769230769226</v>
      </c>
      <c r="Q33" s="26">
        <f t="shared" si="6"/>
        <v>69</v>
      </c>
      <c r="R33" s="27">
        <v>50</v>
      </c>
    </row>
    <row r="34" spans="1:18" x14ac:dyDescent="0.25">
      <c r="A34" s="13">
        <v>33</v>
      </c>
      <c r="B34" s="28">
        <v>45951</v>
      </c>
      <c r="C34" s="29" t="s">
        <v>49</v>
      </c>
      <c r="D34" s="16" t="s">
        <v>17</v>
      </c>
      <c r="E34" s="17" cm="1">
        <f t="array" ref="E34">_xlfn.XLOOKUP(F34,[1]Hulpblad!C$6:C99,[1]Hulpblad!D$6:D99)</f>
        <v>2.87</v>
      </c>
      <c r="F34" s="18">
        <v>64</v>
      </c>
      <c r="G34" s="19">
        <f t="shared" si="0"/>
        <v>2.56</v>
      </c>
      <c r="H34" s="20">
        <v>46</v>
      </c>
      <c r="I34" s="21">
        <v>8</v>
      </c>
      <c r="J34" s="22">
        <f t="shared" si="1"/>
        <v>71.875</v>
      </c>
      <c r="K34" s="23">
        <v>42</v>
      </c>
      <c r="L34" s="23">
        <v>8</v>
      </c>
      <c r="M34" s="22">
        <f t="shared" si="2"/>
        <v>65.625</v>
      </c>
      <c r="N34" s="13">
        <f t="shared" si="3"/>
        <v>88</v>
      </c>
      <c r="O34" s="24">
        <f t="shared" si="4"/>
        <v>1.76</v>
      </c>
      <c r="P34" s="25">
        <f t="shared" si="5"/>
        <v>68.75</v>
      </c>
      <c r="Q34" s="26">
        <f t="shared" si="6"/>
        <v>68</v>
      </c>
      <c r="R34" s="27">
        <v>60</v>
      </c>
    </row>
    <row r="35" spans="1:18" x14ac:dyDescent="0.25">
      <c r="A35" s="13">
        <v>34</v>
      </c>
      <c r="B35" s="28">
        <v>45951</v>
      </c>
      <c r="C35" s="43" t="s">
        <v>50</v>
      </c>
      <c r="D35" s="30" t="s">
        <v>17</v>
      </c>
      <c r="E35" s="17" cm="1">
        <f t="array" ref="E35">_xlfn.XLOOKUP(F35,[1]Hulpblad!C$6:C137,[1]Hulpblad!D$6:D137)</f>
        <v>1.85</v>
      </c>
      <c r="F35" s="40">
        <v>47</v>
      </c>
      <c r="G35" s="19">
        <f t="shared" si="0"/>
        <v>1.88</v>
      </c>
      <c r="H35" s="20">
        <v>31</v>
      </c>
      <c r="I35" s="21">
        <v>4</v>
      </c>
      <c r="J35" s="22">
        <f t="shared" si="1"/>
        <v>65.957446808510639</v>
      </c>
      <c r="K35" s="23">
        <v>33</v>
      </c>
      <c r="L35" s="23">
        <v>6</v>
      </c>
      <c r="M35" s="22">
        <f t="shared" si="2"/>
        <v>70.212765957446805</v>
      </c>
      <c r="N35" s="13">
        <f t="shared" si="3"/>
        <v>64</v>
      </c>
      <c r="O35" s="24">
        <f t="shared" si="4"/>
        <v>1.28</v>
      </c>
      <c r="P35" s="25">
        <f t="shared" si="5"/>
        <v>68.085106382978736</v>
      </c>
      <c r="Q35" s="26">
        <f t="shared" si="6"/>
        <v>68</v>
      </c>
      <c r="R35" s="27">
        <v>45</v>
      </c>
    </row>
    <row r="36" spans="1:18" x14ac:dyDescent="0.25">
      <c r="A36" s="13">
        <v>35</v>
      </c>
      <c r="B36" s="44">
        <v>45946</v>
      </c>
      <c r="C36" s="41" t="s">
        <v>51</v>
      </c>
      <c r="D36" s="16" t="s">
        <v>17</v>
      </c>
      <c r="E36" s="17" cm="1">
        <f t="array" ref="E36">_xlfn.XLOOKUP(F36,[1]Hulpblad!C$6:C180,[1]Hulpblad!D$6:D180)</f>
        <v>1.65</v>
      </c>
      <c r="F36" s="18">
        <v>42</v>
      </c>
      <c r="G36" s="19">
        <f t="shared" si="0"/>
        <v>1.68</v>
      </c>
      <c r="H36" s="20">
        <v>32</v>
      </c>
      <c r="I36" s="21">
        <v>6</v>
      </c>
      <c r="J36" s="22">
        <f t="shared" si="1"/>
        <v>76.19047619047619</v>
      </c>
      <c r="K36" s="23">
        <v>24</v>
      </c>
      <c r="L36" s="23">
        <v>5</v>
      </c>
      <c r="M36" s="22">
        <f t="shared" si="2"/>
        <v>57.142857142857139</v>
      </c>
      <c r="N36" s="13">
        <f t="shared" si="3"/>
        <v>56</v>
      </c>
      <c r="O36" s="24">
        <f t="shared" si="4"/>
        <v>1.1200000000000001</v>
      </c>
      <c r="P36" s="25">
        <f t="shared" si="5"/>
        <v>66.666666666666671</v>
      </c>
      <c r="Q36" s="26">
        <f t="shared" si="6"/>
        <v>66</v>
      </c>
      <c r="R36" s="27">
        <v>40</v>
      </c>
    </row>
    <row r="37" spans="1:18" x14ac:dyDescent="0.25">
      <c r="A37" s="13">
        <v>36</v>
      </c>
      <c r="B37" s="28">
        <v>45957</v>
      </c>
      <c r="C37" s="31" t="s">
        <v>52</v>
      </c>
      <c r="D37" s="30" t="s">
        <v>17</v>
      </c>
      <c r="E37" s="17" cm="1">
        <f t="array" ref="E37">_xlfn.XLOOKUP(F37,[1]Hulpblad!C$6:C85,[1]Hulpblad!D$6:D85)</f>
        <v>1.85</v>
      </c>
      <c r="F37" s="18">
        <v>47</v>
      </c>
      <c r="G37" s="19">
        <f t="shared" si="0"/>
        <v>1.88</v>
      </c>
      <c r="H37" s="20">
        <v>33</v>
      </c>
      <c r="I37" s="21">
        <v>6</v>
      </c>
      <c r="J37" s="22">
        <f t="shared" si="1"/>
        <v>70.212765957446805</v>
      </c>
      <c r="K37" s="23">
        <v>28</v>
      </c>
      <c r="L37" s="23">
        <v>6</v>
      </c>
      <c r="M37" s="22">
        <f t="shared" si="2"/>
        <v>59.574468085106382</v>
      </c>
      <c r="N37" s="13">
        <f t="shared" si="3"/>
        <v>61</v>
      </c>
      <c r="O37" s="24">
        <f t="shared" si="4"/>
        <v>1.22</v>
      </c>
      <c r="P37" s="25">
        <f t="shared" si="5"/>
        <v>64.893617021276597</v>
      </c>
      <c r="Q37" s="26">
        <f t="shared" si="6"/>
        <v>64</v>
      </c>
      <c r="R37" s="27">
        <v>45</v>
      </c>
    </row>
    <row r="38" spans="1:18" x14ac:dyDescent="0.25">
      <c r="A38" s="13">
        <v>37</v>
      </c>
      <c r="B38" s="28">
        <v>45948</v>
      </c>
      <c r="C38" s="29" t="s">
        <v>53</v>
      </c>
      <c r="D38" s="16" t="s">
        <v>17</v>
      </c>
      <c r="E38" s="17" cm="1">
        <f t="array" ref="E38">_xlfn.XLOOKUP(F38,[1]Hulpblad!C$6:C143,[1]Hulpblad!D$6:D143)</f>
        <v>1.95</v>
      </c>
      <c r="F38" s="20">
        <v>50</v>
      </c>
      <c r="G38" s="19">
        <f t="shared" si="0"/>
        <v>2</v>
      </c>
      <c r="H38" s="20">
        <v>31</v>
      </c>
      <c r="I38" s="21">
        <v>6</v>
      </c>
      <c r="J38" s="22">
        <f t="shared" si="1"/>
        <v>62</v>
      </c>
      <c r="K38" s="23">
        <v>27</v>
      </c>
      <c r="L38" s="23">
        <v>6</v>
      </c>
      <c r="M38" s="22">
        <f t="shared" si="2"/>
        <v>54</v>
      </c>
      <c r="N38" s="13">
        <f t="shared" si="3"/>
        <v>58</v>
      </c>
      <c r="O38" s="24">
        <f t="shared" si="4"/>
        <v>1.1599999999999999</v>
      </c>
      <c r="P38" s="25">
        <f t="shared" si="5"/>
        <v>57.999999999999993</v>
      </c>
      <c r="Q38" s="26">
        <f t="shared" si="6"/>
        <v>58</v>
      </c>
      <c r="R38" s="27">
        <v>45</v>
      </c>
    </row>
  </sheetData>
  <protectedRanges>
    <protectedRange sqref="G2:G38 M2:Q38 J2:J38" name="Fred"/>
  </protectedRanges>
  <conditionalFormatting sqref="P2:Q38">
    <cfRule type="cellIs" dxfId="6" priority="3" stopIfTrue="1" operator="lessThan">
      <formula>79.5</formula>
    </cfRule>
  </conditionalFormatting>
  <conditionalFormatting sqref="P2:Q38">
    <cfRule type="cellIs" dxfId="5" priority="4" stopIfTrue="1" operator="greaterThanOrEqual">
      <formula>120</formula>
    </cfRule>
  </conditionalFormatting>
  <conditionalFormatting sqref="C2:C38">
    <cfRule type="duplicateValues" dxfId="4" priority="2"/>
  </conditionalFormatting>
  <conditionalFormatting sqref="B2:B38">
    <cfRule type="duplicateValues" dxfId="3" priority="1"/>
  </conditionalFormatting>
  <conditionalFormatting sqref="B2:B38">
    <cfRule type="duplicateValues" dxfId="2" priority="5"/>
  </conditionalFormatting>
  <conditionalFormatting sqref="B2:B38">
    <cfRule type="duplicateValues" dxfId="1" priority="6"/>
  </conditionalFormatting>
  <conditionalFormatting sqref="B2:C38">
    <cfRule type="duplicateValues" dxfId="0" priority="7"/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2025-10-28T08:16:23Z</dcterms:created>
  <dcterms:modified xsi:type="dcterms:W3CDTF">2025-10-28T08:18:00Z</dcterms:modified>
</cp:coreProperties>
</file>