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Havenstad/Libre 2025/"/>
    </mc:Choice>
  </mc:AlternateContent>
  <xr:revisionPtr revIDLastSave="0" documentId="8_{02F68BFE-A905-4A78-BBE4-27D050D5F907}" xr6:coauthVersionLast="47" xr6:coauthVersionMax="47" xr10:uidLastSave="{00000000-0000-0000-0000-000000000000}"/>
  <bookViews>
    <workbookView xWindow="-120" yWindow="-120" windowWidth="25440" windowHeight="15390" xr2:uid="{B04DBB4F-FDB8-4AFF-8C4A-94C8891CB1B2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Q9" i="1"/>
  <c r="N9" i="1"/>
  <c r="O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<sst xmlns="http://schemas.openxmlformats.org/spreadsheetml/2006/main" count="72" uniqueCount="45">
  <si>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</si>
  <si>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</si>
  <si>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</si>
  <si>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</si>
  <si>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</si>
  <si>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</si>
  <si>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</si>
  <si>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</si>
  <si>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</si>
  <si>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</si>
  <si>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</si>
  <si>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</si>
  <si>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</si>
  <si>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</si>
  <si>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</si>
  <si>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</si>
  <si>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Harm Wending</t>
  </si>
  <si>
    <t>B</t>
  </si>
  <si>
    <t>Kars Poelman</t>
  </si>
  <si>
    <t>Willy Strootmman</t>
  </si>
  <si>
    <t>Jan Weerts</t>
  </si>
  <si>
    <t>Theis Siaila</t>
  </si>
  <si>
    <t>Anno Engels</t>
  </si>
  <si>
    <t>Jaap Schrik</t>
  </si>
  <si>
    <t>Shamir Medero</t>
  </si>
  <si>
    <t>Hindrik Schuur</t>
  </si>
  <si>
    <t>Fred Maas</t>
  </si>
  <si>
    <t>Reint Loer</t>
  </si>
  <si>
    <t>Francisca Baaré</t>
  </si>
  <si>
    <t>Klaas Boven</t>
  </si>
  <si>
    <t>Annie Hadderingh</t>
  </si>
  <si>
    <t>Bennie de Ruiter</t>
  </si>
  <si>
    <t>Ella Hilbolling</t>
  </si>
  <si>
    <t>Tally Siemens</t>
  </si>
  <si>
    <t>Siep Ziesling</t>
  </si>
  <si>
    <t>Okke Kluiter</t>
  </si>
  <si>
    <t>Louke Ploeg</t>
  </si>
  <si>
    <t>Harm Jan Speelman</t>
  </si>
  <si>
    <t>Jan Schikker</t>
  </si>
  <si>
    <t>Jan Tepper</t>
  </si>
  <si>
    <t>Gerrit Steenstra</t>
  </si>
  <si>
    <t>Elzo Dijk</t>
  </si>
  <si>
    <t>Marinus Tapilatu</t>
  </si>
  <si>
    <t>Arnoud Ten Have</t>
  </si>
  <si>
    <t>Wijnold Broekema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</si>
</sst>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3]General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</font>
    <font>
      <sz val="9"/>
      <color rgb="FF000000"/>
      <name val="Arial"/>
    </font>
    <font>
      <b/>
      <sz val="2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8" fillId="2" borderId="1" xfId="0" applyFont="1" applyFill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/>
    <xf numFmtId="0" fontId="8" fillId="2" borderId="1" xfId="0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venstad/Libre%202025/Invullijst%20Libreper%202-6%20Juni.xlsm" TargetMode="External"/><Relationship Id="rId1" Type="http://schemas.openxmlformats.org/officeDocument/2006/relationships/externalLinkPath" Target="Invullijst%20Libreper%202-6%20Ju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D8C7-D1E6-48C0-946D-7BC2F1FD0CD3}">
  <sheetPr>
    <pageSetUpPr fitToPage="1"/>
  </sheetPr>
  <dimension ref="A1:R29"/>
  <sheetViews>
    <sheetView tabSelected="1" topLeftCell="A2" workbookViewId="0">
      <selection sqref="A1:R30"/>
    </sheetView>
  </sheetViews>
  <sheetFormatPr defaultRowHeight="15" x14ac:dyDescent="0.25"/>
  <cols>
    <col min="1" max="1" width="3.28515625" bestFit="1" customWidth="1"/>
    <col min="2" max="2" width="6.5703125" bestFit="1" customWidth="1"/>
    <col min="3" max="3" width="20.710937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5.75" x14ac:dyDescent="0.4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8" t="s">
        <v>14</v>
      </c>
      <c r="R1" s="7" t="s">
        <v>15</v>
      </c>
    </row>
    <row r="2" spans="1:18" x14ac:dyDescent="0.25">
      <c r="A2" s="9">
        <v>1</v>
      </c>
      <c r="B2" s="10">
        <v>45810</v>
      </c>
      <c r="C2" s="11" t="s">
        <v>16</v>
      </c>
      <c r="D2" s="12" t="s">
        <v>17</v>
      </c>
      <c r="E2" s="12">
        <f>VLOOKUP(F2,[1]Hulpblad!C$6:D159,2,FALSE)</f>
        <v>1.45</v>
      </c>
      <c r="F2" s="13">
        <v>38</v>
      </c>
      <c r="G2" s="14">
        <f t="shared" ref="G2:G29" si="0">F2/25</f>
        <v>1.52</v>
      </c>
      <c r="H2" s="15">
        <v>39</v>
      </c>
      <c r="I2" s="16">
        <v>6</v>
      </c>
      <c r="J2" s="17">
        <f t="shared" ref="J2:J29" si="1">H2/F2*100</f>
        <v>102.63157894736842</v>
      </c>
      <c r="K2" s="15">
        <v>75</v>
      </c>
      <c r="L2" s="15">
        <v>10</v>
      </c>
      <c r="M2" s="17">
        <f t="shared" ref="M2:M29" si="2">K2/F2*100</f>
        <v>197.36842105263156</v>
      </c>
      <c r="N2" s="9">
        <f t="shared" ref="N2:N29" si="3">H2+K2</f>
        <v>114</v>
      </c>
      <c r="O2" s="18">
        <f t="shared" ref="O2:O29" si="4">N2/50</f>
        <v>2.2799999999999998</v>
      </c>
      <c r="P2" s="18">
        <f t="shared" ref="P2:P8" si="5">O2/G2*100</f>
        <v>149.99999999999997</v>
      </c>
      <c r="Q2" s="17">
        <f t="shared" ref="Q2:Q29" si="6">ROUNDDOWN(P2,0)</f>
        <v>150</v>
      </c>
      <c r="R2" s="19"/>
    </row>
    <row r="3" spans="1:18" x14ac:dyDescent="0.25">
      <c r="A3" s="9">
        <v>2</v>
      </c>
      <c r="B3" s="10">
        <v>45808</v>
      </c>
      <c r="C3" s="11" t="s">
        <v>18</v>
      </c>
      <c r="D3" s="12" t="s">
        <v>17</v>
      </c>
      <c r="E3" s="12">
        <f>VLOOKUP(F3,[1]Hulpblad!C$6:D116,2,FALSE)</f>
        <v>0.32</v>
      </c>
      <c r="F3" s="13">
        <v>14</v>
      </c>
      <c r="G3" s="14">
        <f t="shared" si="0"/>
        <v>0.56000000000000005</v>
      </c>
      <c r="H3" s="15">
        <v>19</v>
      </c>
      <c r="I3" s="16">
        <v>5</v>
      </c>
      <c r="J3" s="17">
        <f t="shared" si="1"/>
        <v>135.71428571428572</v>
      </c>
      <c r="K3" s="15">
        <v>21</v>
      </c>
      <c r="L3" s="15">
        <v>3</v>
      </c>
      <c r="M3" s="17">
        <f t="shared" si="2"/>
        <v>150</v>
      </c>
      <c r="N3" s="9">
        <f t="shared" si="3"/>
        <v>40</v>
      </c>
      <c r="O3" s="18">
        <f t="shared" si="4"/>
        <v>0.8</v>
      </c>
      <c r="P3" s="18">
        <f t="shared" si="5"/>
        <v>142.85714285714286</v>
      </c>
      <c r="Q3" s="17">
        <f t="shared" si="6"/>
        <v>142</v>
      </c>
      <c r="R3" s="19"/>
    </row>
    <row r="4" spans="1:18" x14ac:dyDescent="0.25">
      <c r="A4" s="9">
        <v>3</v>
      </c>
      <c r="B4" s="10">
        <v>45810</v>
      </c>
      <c r="C4" s="20" t="s">
        <v>19</v>
      </c>
      <c r="D4" s="12" t="s">
        <v>17</v>
      </c>
      <c r="E4" s="12">
        <f>VLOOKUP(F4,[1]Hulpblad!C$6:D115,2,FALSE)</f>
        <v>0.75</v>
      </c>
      <c r="F4" s="21">
        <v>23</v>
      </c>
      <c r="G4" s="14">
        <f t="shared" si="0"/>
        <v>0.92</v>
      </c>
      <c r="H4" s="15">
        <v>31</v>
      </c>
      <c r="I4" s="16">
        <v>5</v>
      </c>
      <c r="J4" s="17">
        <f t="shared" si="1"/>
        <v>134.78260869565219</v>
      </c>
      <c r="K4" s="15">
        <v>33</v>
      </c>
      <c r="L4" s="15">
        <v>6</v>
      </c>
      <c r="M4" s="17">
        <f t="shared" si="2"/>
        <v>143.47826086956522</v>
      </c>
      <c r="N4" s="9">
        <f t="shared" si="3"/>
        <v>64</v>
      </c>
      <c r="O4" s="18">
        <f t="shared" si="4"/>
        <v>1.28</v>
      </c>
      <c r="P4" s="18">
        <f t="shared" si="5"/>
        <v>139.13043478260869</v>
      </c>
      <c r="Q4" s="17">
        <f t="shared" si="6"/>
        <v>139</v>
      </c>
      <c r="R4" s="19"/>
    </row>
    <row r="5" spans="1:18" x14ac:dyDescent="0.25">
      <c r="A5" s="9">
        <v>4</v>
      </c>
      <c r="B5" s="10">
        <v>45810</v>
      </c>
      <c r="C5" s="11" t="s">
        <v>20</v>
      </c>
      <c r="D5" s="12" t="s">
        <v>17</v>
      </c>
      <c r="E5" s="12">
        <f>VLOOKUP(F5,[1]Hulpblad!C$6:D127,2,FALSE)</f>
        <v>0.85</v>
      </c>
      <c r="F5" s="13">
        <v>25</v>
      </c>
      <c r="G5" s="14">
        <f t="shared" si="0"/>
        <v>1</v>
      </c>
      <c r="H5" s="15">
        <v>37</v>
      </c>
      <c r="I5" s="16">
        <v>7</v>
      </c>
      <c r="J5" s="17">
        <f t="shared" si="1"/>
        <v>148</v>
      </c>
      <c r="K5" s="15">
        <v>31</v>
      </c>
      <c r="L5" s="15">
        <v>5</v>
      </c>
      <c r="M5" s="17">
        <f t="shared" si="2"/>
        <v>124</v>
      </c>
      <c r="N5" s="9">
        <f t="shared" si="3"/>
        <v>68</v>
      </c>
      <c r="O5" s="18">
        <f t="shared" si="4"/>
        <v>1.36</v>
      </c>
      <c r="P5" s="18">
        <f t="shared" si="5"/>
        <v>136</v>
      </c>
      <c r="Q5" s="17">
        <f t="shared" si="6"/>
        <v>136</v>
      </c>
      <c r="R5" s="19"/>
    </row>
    <row r="6" spans="1:18" x14ac:dyDescent="0.25">
      <c r="A6" s="9">
        <v>5</v>
      </c>
      <c r="B6" s="10">
        <v>45803</v>
      </c>
      <c r="C6" s="11" t="s">
        <v>21</v>
      </c>
      <c r="D6" s="12" t="s">
        <v>17</v>
      </c>
      <c r="E6" s="12">
        <f>VLOOKUP(F6,[1]Hulpblad!C$6:D220,2,FALSE)</f>
        <v>1.05</v>
      </c>
      <c r="F6" s="13">
        <v>28</v>
      </c>
      <c r="G6" s="14">
        <f t="shared" si="0"/>
        <v>1.1200000000000001</v>
      </c>
      <c r="H6" s="15">
        <v>41</v>
      </c>
      <c r="I6" s="16">
        <v>8</v>
      </c>
      <c r="J6" s="17">
        <f t="shared" si="1"/>
        <v>146.42857142857142</v>
      </c>
      <c r="K6" s="15">
        <v>33</v>
      </c>
      <c r="L6" s="15">
        <v>5</v>
      </c>
      <c r="M6" s="17">
        <f t="shared" si="2"/>
        <v>117.85714285714286</v>
      </c>
      <c r="N6" s="9">
        <f t="shared" si="3"/>
        <v>74</v>
      </c>
      <c r="O6" s="18">
        <f t="shared" si="4"/>
        <v>1.48</v>
      </c>
      <c r="P6" s="18">
        <f t="shared" si="5"/>
        <v>132.14285714285714</v>
      </c>
      <c r="Q6" s="17">
        <f t="shared" si="6"/>
        <v>132</v>
      </c>
      <c r="R6" s="19"/>
    </row>
    <row r="7" spans="1:18" x14ac:dyDescent="0.25">
      <c r="A7" s="9">
        <v>6</v>
      </c>
      <c r="B7" s="10">
        <v>45810</v>
      </c>
      <c r="C7" s="11" t="s">
        <v>22</v>
      </c>
      <c r="D7" s="12" t="s">
        <v>17</v>
      </c>
      <c r="E7" s="12">
        <f>VLOOKUP(F7,[1]Hulpblad!C$6:D55,2,FALSE)</f>
        <v>0.85</v>
      </c>
      <c r="F7" s="13">
        <v>25</v>
      </c>
      <c r="G7" s="14">
        <f t="shared" si="0"/>
        <v>1</v>
      </c>
      <c r="H7" s="15">
        <v>23</v>
      </c>
      <c r="I7" s="16">
        <v>3</v>
      </c>
      <c r="J7" s="17">
        <f t="shared" si="1"/>
        <v>92</v>
      </c>
      <c r="K7" s="15">
        <v>41</v>
      </c>
      <c r="L7" s="15">
        <v>7</v>
      </c>
      <c r="M7" s="17">
        <f t="shared" si="2"/>
        <v>164</v>
      </c>
      <c r="N7" s="9">
        <f t="shared" si="3"/>
        <v>64</v>
      </c>
      <c r="O7" s="18">
        <f t="shared" si="4"/>
        <v>1.28</v>
      </c>
      <c r="P7" s="18">
        <f t="shared" si="5"/>
        <v>128</v>
      </c>
      <c r="Q7" s="17">
        <f t="shared" si="6"/>
        <v>128</v>
      </c>
      <c r="R7" s="19"/>
    </row>
    <row r="8" spans="1:18" x14ac:dyDescent="0.25">
      <c r="A8" s="9">
        <v>7</v>
      </c>
      <c r="B8" s="10">
        <v>45810</v>
      </c>
      <c r="C8" s="11" t="s">
        <v>23</v>
      </c>
      <c r="D8" s="22" t="s">
        <v>17</v>
      </c>
      <c r="E8" s="12">
        <f>VLOOKUP(F8,[1]Hulpblad!C$6:D258,2,FALSE)</f>
        <v>1.05</v>
      </c>
      <c r="F8" s="13">
        <v>28</v>
      </c>
      <c r="G8" s="14">
        <f t="shared" si="0"/>
        <v>1.1200000000000001</v>
      </c>
      <c r="H8" s="15">
        <v>35</v>
      </c>
      <c r="I8" s="16">
        <v>9</v>
      </c>
      <c r="J8" s="17">
        <f t="shared" si="1"/>
        <v>125</v>
      </c>
      <c r="K8" s="15">
        <v>34</v>
      </c>
      <c r="L8" s="15">
        <v>10</v>
      </c>
      <c r="M8" s="17">
        <f t="shared" si="2"/>
        <v>121.42857142857142</v>
      </c>
      <c r="N8" s="9">
        <f t="shared" si="3"/>
        <v>69</v>
      </c>
      <c r="O8" s="18">
        <f t="shared" si="4"/>
        <v>1.38</v>
      </c>
      <c r="P8" s="18">
        <f t="shared" si="5"/>
        <v>123.21428571428569</v>
      </c>
      <c r="Q8" s="17">
        <f t="shared" si="6"/>
        <v>123</v>
      </c>
      <c r="R8" s="19"/>
    </row>
    <row r="9" spans="1:18" x14ac:dyDescent="0.25">
      <c r="A9" s="9">
        <v>8</v>
      </c>
      <c r="B9" s="10">
        <v>45803</v>
      </c>
      <c r="C9" s="11" t="s">
        <v>24</v>
      </c>
      <c r="D9" s="12" t="s">
        <v>17</v>
      </c>
      <c r="E9" s="12">
        <f>VLOOKUP(F9,[1]Hulpblad!C$6:D96,2,FALSE)</f>
        <v>1.05</v>
      </c>
      <c r="F9" s="21">
        <v>28</v>
      </c>
      <c r="G9" s="14">
        <f t="shared" si="0"/>
        <v>1.1200000000000001</v>
      </c>
      <c r="H9" s="9">
        <v>47</v>
      </c>
      <c r="I9" s="9">
        <v>8</v>
      </c>
      <c r="J9" s="17">
        <f t="shared" si="1"/>
        <v>167.85714285714286</v>
      </c>
      <c r="K9" s="9">
        <v>19</v>
      </c>
      <c r="L9" s="9">
        <v>4</v>
      </c>
      <c r="M9" s="17">
        <f t="shared" si="2"/>
        <v>67.857142857142861</v>
      </c>
      <c r="N9" s="9">
        <f t="shared" si="3"/>
        <v>66</v>
      </c>
      <c r="O9" s="18">
        <f t="shared" si="4"/>
        <v>1.32</v>
      </c>
      <c r="P9" s="18">
        <v>117.858</v>
      </c>
      <c r="Q9" s="17">
        <f t="shared" si="6"/>
        <v>117</v>
      </c>
      <c r="R9" s="19"/>
    </row>
    <row r="10" spans="1:18" x14ac:dyDescent="0.25">
      <c r="A10" s="9">
        <v>9</v>
      </c>
      <c r="B10" s="10">
        <v>45810</v>
      </c>
      <c r="C10" s="11" t="s">
        <v>25</v>
      </c>
      <c r="D10" s="12" t="s">
        <v>17</v>
      </c>
      <c r="E10" s="12">
        <f>VLOOKUP(F10,[1]Hulpblad!C$6:D24,2,FALSE)</f>
        <v>1.05</v>
      </c>
      <c r="F10" s="13">
        <v>28</v>
      </c>
      <c r="G10" s="14">
        <f t="shared" si="0"/>
        <v>1.1200000000000001</v>
      </c>
      <c r="H10" s="15">
        <v>34</v>
      </c>
      <c r="I10" s="16">
        <v>9</v>
      </c>
      <c r="J10" s="17">
        <f t="shared" si="1"/>
        <v>121.42857142857142</v>
      </c>
      <c r="K10" s="15">
        <v>32</v>
      </c>
      <c r="L10" s="15">
        <v>6</v>
      </c>
      <c r="M10" s="17">
        <f t="shared" si="2"/>
        <v>114.28571428571428</v>
      </c>
      <c r="N10" s="9">
        <f t="shared" si="3"/>
        <v>66</v>
      </c>
      <c r="O10" s="18">
        <f t="shared" si="4"/>
        <v>1.32</v>
      </c>
      <c r="P10" s="18">
        <f t="shared" ref="P10:P29" si="7">O10/G10*100</f>
        <v>117.85714285714286</v>
      </c>
      <c r="Q10" s="17">
        <f t="shared" si="6"/>
        <v>117</v>
      </c>
      <c r="R10" s="19"/>
    </row>
    <row r="11" spans="1:18" x14ac:dyDescent="0.25">
      <c r="A11" s="9">
        <v>10</v>
      </c>
      <c r="B11" s="10">
        <v>45803</v>
      </c>
      <c r="C11" s="11" t="s">
        <v>26</v>
      </c>
      <c r="D11" s="12" t="s">
        <v>17</v>
      </c>
      <c r="E11" s="12">
        <f>VLOOKUP(F11,[1]Hulpblad!C$6:D196,2,FALSE)</f>
        <v>1.1499999999999999</v>
      </c>
      <c r="F11" s="13">
        <v>30</v>
      </c>
      <c r="G11" s="14">
        <f t="shared" si="0"/>
        <v>1.2</v>
      </c>
      <c r="H11" s="15">
        <v>27</v>
      </c>
      <c r="I11" s="16">
        <v>6</v>
      </c>
      <c r="J11" s="17">
        <f t="shared" si="1"/>
        <v>90</v>
      </c>
      <c r="K11" s="15">
        <v>40</v>
      </c>
      <c r="L11" s="15">
        <v>4</v>
      </c>
      <c r="M11" s="17">
        <f t="shared" si="2"/>
        <v>133.33333333333331</v>
      </c>
      <c r="N11" s="9">
        <f t="shared" si="3"/>
        <v>67</v>
      </c>
      <c r="O11" s="18">
        <f t="shared" si="4"/>
        <v>1.34</v>
      </c>
      <c r="P11" s="18">
        <f t="shared" si="7"/>
        <v>111.66666666666667</v>
      </c>
      <c r="Q11" s="17">
        <f t="shared" si="6"/>
        <v>111</v>
      </c>
      <c r="R11" s="19"/>
    </row>
    <row r="12" spans="1:18" x14ac:dyDescent="0.25">
      <c r="A12" s="9">
        <v>11</v>
      </c>
      <c r="B12" s="10">
        <v>45810</v>
      </c>
      <c r="C12" s="11" t="s">
        <v>27</v>
      </c>
      <c r="D12" s="12" t="s">
        <v>17</v>
      </c>
      <c r="E12" s="12">
        <f>VLOOKUP(F12,[1]Hulpblad!C$6:D218,2,FALSE)</f>
        <v>0.95</v>
      </c>
      <c r="F12" s="13">
        <v>26</v>
      </c>
      <c r="G12" s="14">
        <f t="shared" si="0"/>
        <v>1.04</v>
      </c>
      <c r="H12" s="15">
        <v>29</v>
      </c>
      <c r="I12" s="16">
        <v>5</v>
      </c>
      <c r="J12" s="17">
        <f t="shared" si="1"/>
        <v>111.53846153846155</v>
      </c>
      <c r="K12" s="15">
        <v>28</v>
      </c>
      <c r="L12" s="15">
        <v>5</v>
      </c>
      <c r="M12" s="17">
        <f t="shared" si="2"/>
        <v>107.69230769230769</v>
      </c>
      <c r="N12" s="9">
        <f t="shared" si="3"/>
        <v>57</v>
      </c>
      <c r="O12" s="18">
        <f t="shared" si="4"/>
        <v>1.1399999999999999</v>
      </c>
      <c r="P12" s="18">
        <f t="shared" si="7"/>
        <v>109.6153846153846</v>
      </c>
      <c r="Q12" s="17">
        <f t="shared" si="6"/>
        <v>109</v>
      </c>
      <c r="R12" s="19"/>
    </row>
    <row r="13" spans="1:18" x14ac:dyDescent="0.25">
      <c r="A13" s="9">
        <v>12</v>
      </c>
      <c r="B13" s="10">
        <v>45803</v>
      </c>
      <c r="C13" s="11" t="s">
        <v>28</v>
      </c>
      <c r="D13" s="12" t="s">
        <v>17</v>
      </c>
      <c r="E13" s="12">
        <f>VLOOKUP(F13,[1]Hulpblad!C$6:D97,2,FALSE)</f>
        <v>0.85</v>
      </c>
      <c r="F13" s="13">
        <v>25</v>
      </c>
      <c r="G13" s="14">
        <f t="shared" si="0"/>
        <v>1</v>
      </c>
      <c r="H13" s="15">
        <v>29</v>
      </c>
      <c r="I13" s="16">
        <v>6</v>
      </c>
      <c r="J13" s="17">
        <f t="shared" si="1"/>
        <v>115.99999999999999</v>
      </c>
      <c r="K13" s="15">
        <v>23</v>
      </c>
      <c r="L13" s="15">
        <v>3</v>
      </c>
      <c r="M13" s="17">
        <f t="shared" si="2"/>
        <v>92</v>
      </c>
      <c r="N13" s="9">
        <f t="shared" si="3"/>
        <v>52</v>
      </c>
      <c r="O13" s="18">
        <f t="shared" si="4"/>
        <v>1.04</v>
      </c>
      <c r="P13" s="18">
        <f t="shared" si="7"/>
        <v>104</v>
      </c>
      <c r="Q13" s="17">
        <f t="shared" si="6"/>
        <v>104</v>
      </c>
      <c r="R13" s="19"/>
    </row>
    <row r="14" spans="1:18" x14ac:dyDescent="0.25">
      <c r="A14" s="9">
        <v>13</v>
      </c>
      <c r="B14" s="10">
        <v>45810</v>
      </c>
      <c r="C14" s="11" t="s">
        <v>29</v>
      </c>
      <c r="D14" s="12" t="s">
        <v>17</v>
      </c>
      <c r="E14" s="12">
        <f>VLOOKUP(F14,[1]Hulpblad!C$6:D172,2,FALSE)</f>
        <v>1.35</v>
      </c>
      <c r="F14" s="21">
        <v>35</v>
      </c>
      <c r="G14" s="14">
        <f t="shared" si="0"/>
        <v>1.4</v>
      </c>
      <c r="H14" s="15">
        <v>34</v>
      </c>
      <c r="I14" s="16">
        <v>5</v>
      </c>
      <c r="J14" s="17">
        <f t="shared" si="1"/>
        <v>97.142857142857139</v>
      </c>
      <c r="K14" s="15">
        <v>35</v>
      </c>
      <c r="L14" s="15">
        <v>10</v>
      </c>
      <c r="M14" s="17">
        <f t="shared" si="2"/>
        <v>100</v>
      </c>
      <c r="N14" s="9">
        <f t="shared" si="3"/>
        <v>69</v>
      </c>
      <c r="O14" s="18">
        <f t="shared" si="4"/>
        <v>1.38</v>
      </c>
      <c r="P14" s="18">
        <f t="shared" si="7"/>
        <v>98.571428571428569</v>
      </c>
      <c r="Q14" s="17">
        <f t="shared" si="6"/>
        <v>98</v>
      </c>
      <c r="R14" s="19"/>
    </row>
    <row r="15" spans="1:18" x14ac:dyDescent="0.25">
      <c r="A15" s="9">
        <v>14</v>
      </c>
      <c r="B15" s="10">
        <v>45810</v>
      </c>
      <c r="C15" s="11" t="s">
        <v>30</v>
      </c>
      <c r="D15" s="12" t="s">
        <v>17</v>
      </c>
      <c r="E15" s="12">
        <f>VLOOKUP(F15,[1]Hulpblad!C$6:D19,2,FALSE)</f>
        <v>1.1499999999999999</v>
      </c>
      <c r="F15" s="13">
        <v>30</v>
      </c>
      <c r="G15" s="14">
        <f t="shared" si="0"/>
        <v>1.2</v>
      </c>
      <c r="H15" s="9">
        <v>34</v>
      </c>
      <c r="I15" s="9">
        <v>8</v>
      </c>
      <c r="J15" s="17">
        <f t="shared" si="1"/>
        <v>113.33333333333333</v>
      </c>
      <c r="K15" s="9">
        <v>25</v>
      </c>
      <c r="L15" s="9">
        <v>7</v>
      </c>
      <c r="M15" s="17">
        <f t="shared" si="2"/>
        <v>83.333333333333343</v>
      </c>
      <c r="N15" s="9">
        <f t="shared" si="3"/>
        <v>59</v>
      </c>
      <c r="O15" s="18">
        <f t="shared" si="4"/>
        <v>1.18</v>
      </c>
      <c r="P15" s="18">
        <f t="shared" si="7"/>
        <v>98.333333333333329</v>
      </c>
      <c r="Q15" s="17">
        <f t="shared" si="6"/>
        <v>98</v>
      </c>
      <c r="R15" s="19"/>
    </row>
    <row r="16" spans="1:18" x14ac:dyDescent="0.25">
      <c r="A16" s="9">
        <v>15</v>
      </c>
      <c r="B16" s="10">
        <v>45803</v>
      </c>
      <c r="C16" s="11" t="s">
        <v>31</v>
      </c>
      <c r="D16" s="12" t="s">
        <v>17</v>
      </c>
      <c r="E16" s="12">
        <f>VLOOKUP(F16,[1]Hulpblad!C$6:D66,2,FALSE)</f>
        <v>1.05</v>
      </c>
      <c r="F16" s="13">
        <v>28</v>
      </c>
      <c r="G16" s="14">
        <f t="shared" si="0"/>
        <v>1.1200000000000001</v>
      </c>
      <c r="H16" s="9">
        <v>20</v>
      </c>
      <c r="I16" s="9">
        <v>3</v>
      </c>
      <c r="J16" s="17">
        <f t="shared" si="1"/>
        <v>71.428571428571431</v>
      </c>
      <c r="K16" s="9">
        <v>35</v>
      </c>
      <c r="L16" s="9">
        <v>6</v>
      </c>
      <c r="M16" s="17">
        <f t="shared" si="2"/>
        <v>125</v>
      </c>
      <c r="N16" s="9">
        <f t="shared" si="3"/>
        <v>55</v>
      </c>
      <c r="O16" s="18">
        <f t="shared" si="4"/>
        <v>1.1000000000000001</v>
      </c>
      <c r="P16" s="18">
        <f t="shared" si="7"/>
        <v>98.214285714285708</v>
      </c>
      <c r="Q16" s="17">
        <f t="shared" si="6"/>
        <v>98</v>
      </c>
      <c r="R16" s="19"/>
    </row>
    <row r="17" spans="1:18" x14ac:dyDescent="0.25">
      <c r="A17" s="9">
        <v>16</v>
      </c>
      <c r="B17" s="10">
        <v>45808</v>
      </c>
      <c r="C17" s="11" t="s">
        <v>32</v>
      </c>
      <c r="D17" s="12" t="s">
        <v>17</v>
      </c>
      <c r="E17" s="12">
        <f>VLOOKUP(F17,[1]Hulpblad!C$6:D198,2,FALSE)</f>
        <v>0.55000000000000004</v>
      </c>
      <c r="F17" s="13">
        <v>20</v>
      </c>
      <c r="G17" s="14">
        <f t="shared" si="0"/>
        <v>0.8</v>
      </c>
      <c r="H17" s="15">
        <v>18</v>
      </c>
      <c r="I17" s="16">
        <v>3</v>
      </c>
      <c r="J17" s="17">
        <f t="shared" si="1"/>
        <v>90</v>
      </c>
      <c r="K17" s="15">
        <v>19</v>
      </c>
      <c r="L17" s="15">
        <v>6</v>
      </c>
      <c r="M17" s="17">
        <f t="shared" si="2"/>
        <v>95</v>
      </c>
      <c r="N17" s="9">
        <f t="shared" si="3"/>
        <v>37</v>
      </c>
      <c r="O17" s="18">
        <f t="shared" si="4"/>
        <v>0.74</v>
      </c>
      <c r="P17" s="18">
        <f t="shared" si="7"/>
        <v>92.5</v>
      </c>
      <c r="Q17" s="17">
        <f t="shared" si="6"/>
        <v>92</v>
      </c>
      <c r="R17" s="19"/>
    </row>
    <row r="18" spans="1:18" x14ac:dyDescent="0.25">
      <c r="A18" s="9">
        <v>17</v>
      </c>
      <c r="B18" s="10">
        <v>45810</v>
      </c>
      <c r="C18" s="11" t="s">
        <v>33</v>
      </c>
      <c r="D18" s="12" t="s">
        <v>17</v>
      </c>
      <c r="E18" s="12">
        <f>VLOOKUP(F18,[1]Hulpblad!C$6:D102,2,FALSE)</f>
        <v>0.85</v>
      </c>
      <c r="F18" s="13">
        <v>25</v>
      </c>
      <c r="G18" s="14">
        <f t="shared" si="0"/>
        <v>1</v>
      </c>
      <c r="H18" s="9">
        <v>30</v>
      </c>
      <c r="I18" s="9">
        <v>4</v>
      </c>
      <c r="J18" s="17">
        <f t="shared" si="1"/>
        <v>120</v>
      </c>
      <c r="K18" s="9">
        <v>16</v>
      </c>
      <c r="L18" s="9">
        <v>4</v>
      </c>
      <c r="M18" s="17">
        <f t="shared" si="2"/>
        <v>64</v>
      </c>
      <c r="N18" s="9">
        <f t="shared" si="3"/>
        <v>46</v>
      </c>
      <c r="O18" s="18">
        <f t="shared" si="4"/>
        <v>0.92</v>
      </c>
      <c r="P18" s="18">
        <f t="shared" si="7"/>
        <v>92</v>
      </c>
      <c r="Q18" s="17">
        <f t="shared" si="6"/>
        <v>92</v>
      </c>
      <c r="R18" s="19"/>
    </row>
    <row r="19" spans="1:18" x14ac:dyDescent="0.25">
      <c r="A19" s="9">
        <v>18</v>
      </c>
      <c r="B19" s="10">
        <v>45810</v>
      </c>
      <c r="C19" s="11" t="s">
        <v>34</v>
      </c>
      <c r="D19" s="12" t="s">
        <v>17</v>
      </c>
      <c r="E19" s="12">
        <f>VLOOKUP(F19,[1]Hulpblad!C$6:D97,2,FALSE)</f>
        <v>1.45</v>
      </c>
      <c r="F19" s="13">
        <v>38</v>
      </c>
      <c r="G19" s="14">
        <f t="shared" si="0"/>
        <v>1.52</v>
      </c>
      <c r="H19" s="15">
        <v>42</v>
      </c>
      <c r="I19" s="16">
        <v>9</v>
      </c>
      <c r="J19" s="17">
        <f t="shared" si="1"/>
        <v>110.5263157894737</v>
      </c>
      <c r="K19" s="15">
        <v>25</v>
      </c>
      <c r="L19" s="15">
        <v>6</v>
      </c>
      <c r="M19" s="17">
        <f t="shared" si="2"/>
        <v>65.789473684210535</v>
      </c>
      <c r="N19" s="9">
        <f t="shared" si="3"/>
        <v>67</v>
      </c>
      <c r="O19" s="18">
        <f t="shared" si="4"/>
        <v>1.34</v>
      </c>
      <c r="P19" s="18">
        <f t="shared" si="7"/>
        <v>88.15789473684211</v>
      </c>
      <c r="Q19" s="17">
        <f t="shared" si="6"/>
        <v>88</v>
      </c>
      <c r="R19" s="19"/>
    </row>
    <row r="20" spans="1:18" x14ac:dyDescent="0.25">
      <c r="A20" s="9">
        <v>19</v>
      </c>
      <c r="B20" s="10">
        <v>45810</v>
      </c>
      <c r="C20" s="11" t="s">
        <v>35</v>
      </c>
      <c r="D20" s="12" t="s">
        <v>17</v>
      </c>
      <c r="E20" s="12">
        <f>VLOOKUP(F20,[1]Hulpblad!C$6:D180,2,FALSE)</f>
        <v>0.65</v>
      </c>
      <c r="F20" s="13">
        <v>22</v>
      </c>
      <c r="G20" s="14">
        <f t="shared" si="0"/>
        <v>0.88</v>
      </c>
      <c r="H20" s="15">
        <v>20</v>
      </c>
      <c r="I20" s="16">
        <v>4</v>
      </c>
      <c r="J20" s="17">
        <f t="shared" si="1"/>
        <v>90.909090909090907</v>
      </c>
      <c r="K20" s="15">
        <v>18</v>
      </c>
      <c r="L20" s="15">
        <v>7</v>
      </c>
      <c r="M20" s="17">
        <f t="shared" si="2"/>
        <v>81.818181818181827</v>
      </c>
      <c r="N20" s="9">
        <f t="shared" si="3"/>
        <v>38</v>
      </c>
      <c r="O20" s="18">
        <f t="shared" si="4"/>
        <v>0.76</v>
      </c>
      <c r="P20" s="18">
        <f t="shared" si="7"/>
        <v>86.36363636363636</v>
      </c>
      <c r="Q20" s="17">
        <f t="shared" si="6"/>
        <v>86</v>
      </c>
      <c r="R20" s="19"/>
    </row>
    <row r="21" spans="1:18" x14ac:dyDescent="0.25">
      <c r="A21" s="9">
        <v>20</v>
      </c>
      <c r="B21" s="10">
        <v>45810</v>
      </c>
      <c r="C21" s="11" t="s">
        <v>36</v>
      </c>
      <c r="D21" s="22" t="s">
        <v>17</v>
      </c>
      <c r="E21" s="12">
        <f>VLOOKUP(F21,[1]Hulpblad!C$6:D264,2,FALSE)</f>
        <v>1.05</v>
      </c>
      <c r="F21" s="13">
        <v>28</v>
      </c>
      <c r="G21" s="14">
        <f t="shared" si="0"/>
        <v>1.1200000000000001</v>
      </c>
      <c r="H21" s="15">
        <v>24</v>
      </c>
      <c r="I21" s="16">
        <v>5</v>
      </c>
      <c r="J21" s="17">
        <f t="shared" si="1"/>
        <v>85.714285714285708</v>
      </c>
      <c r="K21" s="15">
        <v>24</v>
      </c>
      <c r="L21" s="15">
        <v>4</v>
      </c>
      <c r="M21" s="17">
        <f t="shared" si="2"/>
        <v>85.714285714285708</v>
      </c>
      <c r="N21" s="9">
        <f t="shared" si="3"/>
        <v>48</v>
      </c>
      <c r="O21" s="18">
        <f t="shared" si="4"/>
        <v>0.96</v>
      </c>
      <c r="P21" s="18">
        <f t="shared" si="7"/>
        <v>85.714285714285694</v>
      </c>
      <c r="Q21" s="17">
        <f t="shared" si="6"/>
        <v>85</v>
      </c>
      <c r="R21" s="19"/>
    </row>
    <row r="22" spans="1:18" x14ac:dyDescent="0.25">
      <c r="A22" s="9">
        <v>21</v>
      </c>
      <c r="B22" s="10">
        <v>45808</v>
      </c>
      <c r="C22" s="11" t="s">
        <v>37</v>
      </c>
      <c r="D22" s="12" t="s">
        <v>17</v>
      </c>
      <c r="E22" s="12">
        <f>VLOOKUP(F22,[1]Hulpblad!C$6:D114,2,FALSE)</f>
        <v>1.35</v>
      </c>
      <c r="F22" s="13">
        <v>35</v>
      </c>
      <c r="G22" s="14">
        <f t="shared" si="0"/>
        <v>1.4</v>
      </c>
      <c r="H22" s="15">
        <v>31</v>
      </c>
      <c r="I22" s="16">
        <v>5</v>
      </c>
      <c r="J22" s="17">
        <f t="shared" si="1"/>
        <v>88.571428571428569</v>
      </c>
      <c r="K22" s="15">
        <v>23</v>
      </c>
      <c r="L22" s="15">
        <v>4</v>
      </c>
      <c r="M22" s="17">
        <f t="shared" si="2"/>
        <v>65.714285714285708</v>
      </c>
      <c r="N22" s="9">
        <f t="shared" si="3"/>
        <v>54</v>
      </c>
      <c r="O22" s="18">
        <f t="shared" si="4"/>
        <v>1.08</v>
      </c>
      <c r="P22" s="18">
        <f t="shared" si="7"/>
        <v>77.142857142857153</v>
      </c>
      <c r="Q22" s="17">
        <f t="shared" si="6"/>
        <v>77</v>
      </c>
      <c r="R22" s="19"/>
    </row>
    <row r="23" spans="1:18" x14ac:dyDescent="0.25">
      <c r="A23" s="9">
        <v>22</v>
      </c>
      <c r="B23" s="10">
        <v>45810</v>
      </c>
      <c r="C23" s="11" t="s">
        <v>38</v>
      </c>
      <c r="D23" s="12" t="s">
        <v>17</v>
      </c>
      <c r="E23" s="12">
        <f>VLOOKUP(F23,[1]Hulpblad!C$6:D36,2,FALSE)</f>
        <v>1.35</v>
      </c>
      <c r="F23" s="21">
        <v>35</v>
      </c>
      <c r="G23" s="14">
        <f t="shared" si="0"/>
        <v>1.4</v>
      </c>
      <c r="H23" s="15">
        <v>27</v>
      </c>
      <c r="I23" s="16">
        <v>4</v>
      </c>
      <c r="J23" s="17">
        <f t="shared" si="1"/>
        <v>77.142857142857153</v>
      </c>
      <c r="K23" s="15">
        <v>26</v>
      </c>
      <c r="L23" s="15">
        <v>4</v>
      </c>
      <c r="M23" s="17">
        <f t="shared" si="2"/>
        <v>74.285714285714292</v>
      </c>
      <c r="N23" s="9">
        <f t="shared" si="3"/>
        <v>53</v>
      </c>
      <c r="O23" s="18">
        <f t="shared" si="4"/>
        <v>1.06</v>
      </c>
      <c r="P23" s="18">
        <f t="shared" si="7"/>
        <v>75.714285714285722</v>
      </c>
      <c r="Q23" s="17">
        <f t="shared" si="6"/>
        <v>75</v>
      </c>
      <c r="R23" s="19"/>
    </row>
    <row r="24" spans="1:18" x14ac:dyDescent="0.25">
      <c r="A24" s="9">
        <v>23</v>
      </c>
      <c r="B24" s="10">
        <v>45810</v>
      </c>
      <c r="C24" s="11" t="s">
        <v>39</v>
      </c>
      <c r="D24" s="12" t="s">
        <v>17</v>
      </c>
      <c r="E24" s="12">
        <f>VLOOKUP(F24,[1]Hulpblad!C$6:D227,2,FALSE)</f>
        <v>1.25</v>
      </c>
      <c r="F24" s="13">
        <v>33</v>
      </c>
      <c r="G24" s="14">
        <f t="shared" si="0"/>
        <v>1.32</v>
      </c>
      <c r="H24" s="15">
        <v>20</v>
      </c>
      <c r="I24" s="16">
        <v>4</v>
      </c>
      <c r="J24" s="17">
        <f t="shared" si="1"/>
        <v>60.606060606060609</v>
      </c>
      <c r="K24" s="15">
        <v>28</v>
      </c>
      <c r="L24" s="15">
        <v>11</v>
      </c>
      <c r="M24" s="17">
        <f t="shared" si="2"/>
        <v>84.848484848484844</v>
      </c>
      <c r="N24" s="9">
        <f t="shared" si="3"/>
        <v>48</v>
      </c>
      <c r="O24" s="18">
        <f t="shared" si="4"/>
        <v>0.96</v>
      </c>
      <c r="P24" s="18">
        <f t="shared" si="7"/>
        <v>72.72727272727272</v>
      </c>
      <c r="Q24" s="17">
        <f t="shared" si="6"/>
        <v>72</v>
      </c>
      <c r="R24" s="19"/>
    </row>
    <row r="25" spans="1:18" x14ac:dyDescent="0.25">
      <c r="A25" s="9">
        <v>24</v>
      </c>
      <c r="B25" s="10">
        <v>45810</v>
      </c>
      <c r="C25" s="11" t="s">
        <v>40</v>
      </c>
      <c r="D25" s="12" t="s">
        <v>17</v>
      </c>
      <c r="E25" s="12">
        <f>VLOOKUP(F25,[1]Hulpblad!C$6:D211,2,FALSE)</f>
        <v>1.05</v>
      </c>
      <c r="F25" s="13">
        <v>28</v>
      </c>
      <c r="G25" s="14">
        <f t="shared" si="0"/>
        <v>1.1200000000000001</v>
      </c>
      <c r="H25" s="15">
        <v>22</v>
      </c>
      <c r="I25" s="16">
        <v>4</v>
      </c>
      <c r="J25" s="17">
        <f t="shared" si="1"/>
        <v>78.571428571428569</v>
      </c>
      <c r="K25" s="15">
        <v>17</v>
      </c>
      <c r="L25" s="15">
        <v>4</v>
      </c>
      <c r="M25" s="17">
        <f t="shared" si="2"/>
        <v>60.714285714285708</v>
      </c>
      <c r="N25" s="9">
        <f t="shared" si="3"/>
        <v>39</v>
      </c>
      <c r="O25" s="18">
        <f t="shared" si="4"/>
        <v>0.78</v>
      </c>
      <c r="P25" s="18">
        <f t="shared" si="7"/>
        <v>69.642857142857139</v>
      </c>
      <c r="Q25" s="17">
        <f t="shared" si="6"/>
        <v>69</v>
      </c>
      <c r="R25" s="19"/>
    </row>
    <row r="26" spans="1:18" x14ac:dyDescent="0.25">
      <c r="A26" s="9">
        <v>25</v>
      </c>
      <c r="B26" s="10">
        <v>45810</v>
      </c>
      <c r="C26" s="11" t="s">
        <v>41</v>
      </c>
      <c r="D26" s="12" t="s">
        <v>17</v>
      </c>
      <c r="E26" s="12">
        <f>VLOOKUP(F26,[1]Hulpblad!C$6:D46,2,FALSE)</f>
        <v>1.1499999999999999</v>
      </c>
      <c r="F26" s="13">
        <v>30</v>
      </c>
      <c r="G26" s="14">
        <f t="shared" si="0"/>
        <v>1.2</v>
      </c>
      <c r="H26" s="9">
        <v>17</v>
      </c>
      <c r="I26" s="9">
        <v>3</v>
      </c>
      <c r="J26" s="17">
        <f t="shared" si="1"/>
        <v>56.666666666666664</v>
      </c>
      <c r="K26" s="9">
        <v>24</v>
      </c>
      <c r="L26" s="9">
        <v>3</v>
      </c>
      <c r="M26" s="17">
        <f t="shared" si="2"/>
        <v>80</v>
      </c>
      <c r="N26" s="9">
        <f t="shared" si="3"/>
        <v>41</v>
      </c>
      <c r="O26" s="18">
        <f t="shared" si="4"/>
        <v>0.82</v>
      </c>
      <c r="P26" s="18">
        <f t="shared" si="7"/>
        <v>68.333333333333329</v>
      </c>
      <c r="Q26" s="17">
        <f t="shared" si="6"/>
        <v>68</v>
      </c>
      <c r="R26" s="19"/>
    </row>
    <row r="27" spans="1:18" x14ac:dyDescent="0.25">
      <c r="A27" s="9">
        <v>26</v>
      </c>
      <c r="B27" s="10">
        <v>45808</v>
      </c>
      <c r="C27" s="11" t="s">
        <v>42</v>
      </c>
      <c r="D27" s="12" t="s">
        <v>17</v>
      </c>
      <c r="E27" s="12">
        <f>VLOOKUP(F27,[1]Hulpblad!C$6:D21,2,FALSE)</f>
        <v>1.45</v>
      </c>
      <c r="F27" s="13">
        <v>38</v>
      </c>
      <c r="G27" s="14">
        <f t="shared" si="0"/>
        <v>1.52</v>
      </c>
      <c r="H27" s="9">
        <v>23</v>
      </c>
      <c r="I27" s="9">
        <v>7</v>
      </c>
      <c r="J27" s="17">
        <f t="shared" si="1"/>
        <v>60.526315789473685</v>
      </c>
      <c r="K27" s="9">
        <v>26</v>
      </c>
      <c r="L27" s="9">
        <v>9</v>
      </c>
      <c r="M27" s="17">
        <f t="shared" si="2"/>
        <v>68.421052631578945</v>
      </c>
      <c r="N27" s="9">
        <f t="shared" si="3"/>
        <v>49</v>
      </c>
      <c r="O27" s="18">
        <f t="shared" si="4"/>
        <v>0.98</v>
      </c>
      <c r="P27" s="18">
        <f t="shared" si="7"/>
        <v>64.473684210526315</v>
      </c>
      <c r="Q27" s="17">
        <f t="shared" si="6"/>
        <v>64</v>
      </c>
      <c r="R27" s="19"/>
    </row>
    <row r="28" spans="1:18" x14ac:dyDescent="0.25">
      <c r="A28" s="9">
        <v>27</v>
      </c>
      <c r="B28" s="10">
        <v>45810</v>
      </c>
      <c r="C28" s="11" t="s">
        <v>43</v>
      </c>
      <c r="D28" s="12" t="s">
        <v>17</v>
      </c>
      <c r="E28" s="12">
        <f>VLOOKUP(F28,[1]Hulpblad!C$6:D50,2,FALSE)</f>
        <v>0.42</v>
      </c>
      <c r="F28" s="13">
        <v>17</v>
      </c>
      <c r="G28" s="14">
        <f t="shared" si="0"/>
        <v>0.68</v>
      </c>
      <c r="H28" s="9">
        <v>8</v>
      </c>
      <c r="I28" s="9">
        <v>2</v>
      </c>
      <c r="J28" s="17">
        <f t="shared" si="1"/>
        <v>47.058823529411761</v>
      </c>
      <c r="K28" s="9">
        <v>11</v>
      </c>
      <c r="L28" s="9">
        <v>3</v>
      </c>
      <c r="M28" s="17">
        <f t="shared" si="2"/>
        <v>64.705882352941174</v>
      </c>
      <c r="N28" s="9">
        <f t="shared" si="3"/>
        <v>19</v>
      </c>
      <c r="O28" s="18">
        <f t="shared" si="4"/>
        <v>0.38</v>
      </c>
      <c r="P28" s="18">
        <f t="shared" si="7"/>
        <v>55.882352941176471</v>
      </c>
      <c r="Q28" s="17">
        <f t="shared" si="6"/>
        <v>55</v>
      </c>
      <c r="R28" s="19"/>
    </row>
    <row r="29" spans="1:18" x14ac:dyDescent="0.25">
      <c r="A29" s="9">
        <v>28</v>
      </c>
      <c r="B29" s="10">
        <v>45808</v>
      </c>
      <c r="C29" s="11" t="s">
        <v>44</v>
      </c>
      <c r="D29" s="12" t="s">
        <v>17</v>
      </c>
      <c r="E29" s="12">
        <f>VLOOKUP(F29,[1]Hulpblad!C$6:D156,2,FALSE)</f>
        <v>1.05</v>
      </c>
      <c r="F29" s="13">
        <v>28</v>
      </c>
      <c r="G29" s="14">
        <f t="shared" si="0"/>
        <v>1.1200000000000001</v>
      </c>
      <c r="H29" s="15">
        <v>10</v>
      </c>
      <c r="I29" s="16">
        <v>3</v>
      </c>
      <c r="J29" s="17">
        <f t="shared" si="1"/>
        <v>35.714285714285715</v>
      </c>
      <c r="K29" s="15">
        <v>13</v>
      </c>
      <c r="L29" s="15">
        <v>3</v>
      </c>
      <c r="M29" s="17">
        <f t="shared" si="2"/>
        <v>46.428571428571431</v>
      </c>
      <c r="N29" s="9">
        <f t="shared" si="3"/>
        <v>23</v>
      </c>
      <c r="O29" s="18">
        <f t="shared" si="4"/>
        <v>0.46</v>
      </c>
      <c r="P29" s="18">
        <f t="shared" si="7"/>
        <v>41.071428571428569</v>
      </c>
      <c r="Q29" s="17">
        <f t="shared" si="6"/>
        <v>41</v>
      </c>
      <c r="R29" s="19"/>
    </row>
  </sheetData>
  <conditionalFormatting sqref="P2:Q29">
    <cfRule type="cellIs" dxfId="1" priority="1" stopIfTrue="1" operator="lessThan">
      <formula>79.5</formula>
    </cfRule>
  </conditionalFormatting>
  <conditionalFormatting sqref="P2:Q29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2025-06-03T07:24:59Z</dcterms:created>
  <dcterms:modified xsi:type="dcterms:W3CDTF">2025-06-03T07:26:41Z</dcterms:modified>
</cp:coreProperties>
</file>