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Woldendorp/Tweede Libre Woldendorp 2025/"/>
    </mc:Choice>
  </mc:AlternateContent>
  <xr:revisionPtr revIDLastSave="0" documentId="8_{7375FB4C-0160-4C74-AB69-AB6FDB3D429F}" xr6:coauthVersionLast="47" xr6:coauthVersionMax="47" xr10:uidLastSave="{00000000-0000-0000-0000-000000000000}"/>
  <bookViews>
    <workbookView xWindow="-120" yWindow="-120" windowWidth="25440" windowHeight="15390" xr2:uid="{FD067C01-294A-437E-B7C5-79685E5A4A1B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<sst xmlns="http://schemas.openxmlformats.org/spreadsheetml/2006/main" count="82" uniqueCount="50">
  <si>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</si>
  <si>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</si>
  <si>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</si>
  <si>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</si>
  <si>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</si>
  <si>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</si>
  <si>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</si>
  <si>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</si>
  <si>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</si>
  <si>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</si>
  <si>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</si>
  <si>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</si>
  <si>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</si>
  <si>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</si>
  <si>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</si>
  <si>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</si>
  <si>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Stan van Leuven</t>
  </si>
  <si>
    <t>B</t>
  </si>
  <si>
    <t>Tally Siemens</t>
  </si>
  <si>
    <t>Willie Strootman</t>
  </si>
  <si>
    <t>Arnoud Ten Have</t>
  </si>
  <si>
    <t>Reint Loer</t>
  </si>
  <si>
    <t>Jan Schikker</t>
  </si>
  <si>
    <t>Pieter van der Poel</t>
  </si>
  <si>
    <t>Ab Klok</t>
  </si>
  <si>
    <t>Caren Eling</t>
  </si>
  <si>
    <t>Ilhan Apaydin</t>
  </si>
  <si>
    <t>Elzo Dijk</t>
  </si>
  <si>
    <t>Dennis Lengton</t>
  </si>
  <si>
    <t>Andries v.d. Veen</t>
  </si>
  <si>
    <t>Marinus Tapilatu</t>
  </si>
  <si>
    <t>Hindrik Schuur</t>
  </si>
  <si>
    <t>Klaas Boven</t>
  </si>
  <si>
    <t>Bennie de Ruiter</t>
  </si>
  <si>
    <t>Reint Boltendal</t>
  </si>
  <si>
    <t>Jan Weerts</t>
  </si>
  <si>
    <t>Arnold Keizer</t>
  </si>
  <si>
    <t>Jan Tepper</t>
  </si>
  <si>
    <t>James Thiel</t>
  </si>
  <si>
    <t>Harm Wending</t>
  </si>
  <si>
    <t>Jaap Schrik</t>
  </si>
  <si>
    <t>Anno Engels</t>
  </si>
  <si>
    <t>Geert Bos Jr</t>
  </si>
  <si>
    <t>Gerrit Steenstra</t>
  </si>
  <si>
    <t>Lammert Pinkster</t>
  </si>
  <si>
    <t>Okke Kluiter</t>
  </si>
  <si>
    <t>Annie Hadderingh</t>
  </si>
  <si>
    <t>Jan Post</t>
  </si>
  <si>
    <t>Hans Kloos</t>
  </si>
  <si>
    <t>Fred Maas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</si>
</sst>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 applyNumberFormat="0" applyBorder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textRotation="90"/>
    </xf>
    <xf numFmtId="0" fontId="6" fillId="0" borderId="1" xfId="0" applyFont="1" applyBorder="1" applyAlignment="1">
      <alignment horizontal="center"/>
    </xf>
    <xf numFmtId="16" fontId="7" fillId="2" borderId="2" xfId="0" applyNumberFormat="1" applyFont="1" applyFill="1" applyBorder="1" applyAlignment="1" applyProtection="1">
      <alignment horizontal="center"/>
      <protection locked="0"/>
    </xf>
    <xf numFmtId="0" fontId="9" fillId="2" borderId="2" xfId="1" applyFont="1" applyFill="1" applyBorder="1"/>
    <xf numFmtId="2" fontId="9" fillId="0" borderId="1" xfId="1" applyNumberFormat="1" applyFont="1" applyBorder="1" applyAlignment="1">
      <alignment horizontal="center"/>
    </xf>
    <xf numFmtId="0" fontId="9" fillId="0" borderId="2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right"/>
    </xf>
    <xf numFmtId="0" fontId="10" fillId="0" borderId="1" xfId="0" applyFont="1" applyBorder="1" applyAlignment="1" applyProtection="1">
      <alignment horizontal="center"/>
      <protection locked="0"/>
    </xf>
    <xf numFmtId="0" fontId="6" fillId="0" borderId="1" xfId="0" applyFont="1" applyBorder="1"/>
    <xf numFmtId="164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1" fontId="6" fillId="0" borderId="1" xfId="0" applyNumberFormat="1" applyFont="1" applyBorder="1"/>
    <xf numFmtId="0" fontId="1" fillId="0" borderId="1" xfId="0" applyFont="1" applyBorder="1" applyProtection="1">
      <protection locked="0"/>
    </xf>
    <xf numFmtId="16" fontId="9" fillId="2" borderId="3" xfId="1" applyNumberFormat="1" applyFont="1" applyFill="1" applyBorder="1" applyAlignment="1">
      <alignment horizontal="center"/>
    </xf>
    <xf numFmtId="0" fontId="9" fillId="2" borderId="3" xfId="1" applyFont="1" applyFill="1" applyBorder="1"/>
    <xf numFmtId="0" fontId="9" fillId="0" borderId="3" xfId="0" applyFont="1" applyBorder="1" applyAlignment="1" applyProtection="1">
      <alignment horizontal="center"/>
      <protection locked="0"/>
    </xf>
    <xf numFmtId="0" fontId="9" fillId="0" borderId="3" xfId="1" applyFont="1" applyBorder="1" applyProtection="1"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0" borderId="3" xfId="1" applyFont="1" applyBorder="1" applyAlignment="1" applyProtection="1">
      <alignment horizontal="center"/>
      <protection locked="0"/>
    </xf>
    <xf numFmtId="16" fontId="9" fillId="2" borderId="0" xfId="1" applyNumberFormat="1" applyFont="1" applyFill="1" applyBorder="1" applyAlignment="1">
      <alignment horizontal="center"/>
    </xf>
    <xf numFmtId="0" fontId="9" fillId="2" borderId="0" xfId="1" applyFont="1" applyFill="1" applyBorder="1"/>
    <xf numFmtId="16" fontId="9" fillId="2" borderId="3" xfId="0" applyNumberFormat="1" applyFont="1" applyFill="1" applyBorder="1" applyAlignment="1">
      <alignment horizontal="center"/>
    </xf>
    <xf numFmtId="0" fontId="9" fillId="2" borderId="3" xfId="0" applyFont="1" applyFill="1" applyBorder="1"/>
    <xf numFmtId="16" fontId="7" fillId="4" borderId="3" xfId="0" applyNumberFormat="1" applyFont="1" applyFill="1" applyBorder="1" applyAlignment="1">
      <alignment horizontal="center"/>
    </xf>
    <xf numFmtId="0" fontId="7" fillId="4" borderId="3" xfId="0" applyFont="1" applyFill="1" applyBorder="1"/>
    <xf numFmtId="16" fontId="9" fillId="0" borderId="0" xfId="1" applyNumberFormat="1" applyFont="1" applyBorder="1" applyAlignment="1" applyProtection="1">
      <alignment horizontal="center"/>
      <protection locked="0"/>
    </xf>
    <xf numFmtId="0" fontId="9" fillId="0" borderId="0" xfId="1" applyFont="1" applyBorder="1" applyProtection="1">
      <protection locked="0"/>
    </xf>
    <xf numFmtId="164" fontId="6" fillId="5" borderId="1" xfId="0" applyNumberFormat="1" applyFont="1" applyFill="1" applyBorder="1"/>
  </cellXfs>
  <cellStyles count="2">
    <cellStyle name="Standaard" xfId="0" builtinId="0"/>
    <cellStyle name="Standaard 2" xfId="1" xr:uid="{09360E47-927A-415F-A4AC-76594FFDAE2A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Woldendorp/Tweede%20Libre%20Woldendorp%202025/Blanco%20invullijst%20Libre%20met%20macro%20voor%202de%20Woldendorp%20per%2021-10.xlsm" TargetMode="External"/><Relationship Id="rId1" Type="http://schemas.openxmlformats.org/officeDocument/2006/relationships/externalLinkPath" Target="Blanco%20invullijst%20Libre%20met%20macro%20voor%202de%20Woldendorp%20per%2021-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BC4C3-EDE7-41E2-97A2-280ED1B4CFB7}">
  <sheetPr>
    <pageSetUpPr fitToPage="1"/>
  </sheetPr>
  <dimension ref="A1:R34"/>
  <sheetViews>
    <sheetView tabSelected="1" workbookViewId="0">
      <selection activeCell="R35" sqref="A1:R35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4.4257812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5.7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9" t="s">
        <v>10</v>
      </c>
      <c r="N1" s="9" t="s">
        <v>11</v>
      </c>
      <c r="O1" s="8" t="s">
        <v>12</v>
      </c>
      <c r="P1" s="9" t="s">
        <v>13</v>
      </c>
      <c r="Q1" s="10" t="s">
        <v>14</v>
      </c>
      <c r="R1" s="7" t="s">
        <v>15</v>
      </c>
    </row>
    <row r="2" spans="1:18" ht="15.75" x14ac:dyDescent="0.25">
      <c r="A2" s="11">
        <v>1</v>
      </c>
      <c r="B2" s="12">
        <v>45948</v>
      </c>
      <c r="C2" s="13" t="s">
        <v>16</v>
      </c>
      <c r="D2" s="14" t="s">
        <v>17</v>
      </c>
      <c r="E2" s="14">
        <f>VLOOKUP(F2,[1]Hulpblad!C$6:D450,2,FALSE)</f>
        <v>1.35</v>
      </c>
      <c r="F2" s="15">
        <v>35</v>
      </c>
      <c r="G2" s="16">
        <f t="shared" ref="G2:G34" si="0">F2/25</f>
        <v>1.4</v>
      </c>
      <c r="H2" s="15">
        <v>49</v>
      </c>
      <c r="I2" s="17">
        <v>9</v>
      </c>
      <c r="J2" s="18">
        <f t="shared" ref="J2:J34" si="1">H2/F2*100</f>
        <v>140</v>
      </c>
      <c r="K2" s="19">
        <v>60</v>
      </c>
      <c r="L2" s="19">
        <v>15</v>
      </c>
      <c r="M2" s="18">
        <f t="shared" ref="M2:M34" si="2">K2/F2*100</f>
        <v>171.42857142857142</v>
      </c>
      <c r="N2" s="20">
        <f t="shared" ref="N2:N34" si="3">H2+K2</f>
        <v>109</v>
      </c>
      <c r="O2" s="21">
        <f t="shared" ref="O2:O34" si="4">N2/50</f>
        <v>2.1800000000000002</v>
      </c>
      <c r="P2" s="22">
        <f t="shared" ref="P2:P34" si="5">O2/G2*100</f>
        <v>155.71428571428575</v>
      </c>
      <c r="Q2" s="23">
        <f t="shared" ref="Q2:Q34" si="6">ROUNDDOWN(P2,0)</f>
        <v>155</v>
      </c>
      <c r="R2" s="24"/>
    </row>
    <row r="3" spans="1:18" ht="15.75" x14ac:dyDescent="0.25">
      <c r="A3" s="11">
        <v>2</v>
      </c>
      <c r="B3" s="25">
        <v>45951</v>
      </c>
      <c r="C3" s="26" t="s">
        <v>18</v>
      </c>
      <c r="D3" s="14" t="s">
        <v>17</v>
      </c>
      <c r="E3" s="14">
        <f>VLOOKUP(F3,[1]Hulpblad!C$6:D451,2,FALSE)</f>
        <v>0.85</v>
      </c>
      <c r="F3" s="27">
        <v>25</v>
      </c>
      <c r="G3" s="16">
        <f t="shared" si="0"/>
        <v>1</v>
      </c>
      <c r="H3" s="15">
        <v>35</v>
      </c>
      <c r="I3" s="17">
        <v>5</v>
      </c>
      <c r="J3" s="18">
        <f t="shared" si="1"/>
        <v>140</v>
      </c>
      <c r="K3" s="19">
        <v>29</v>
      </c>
      <c r="L3" s="19">
        <v>5</v>
      </c>
      <c r="M3" s="18">
        <f t="shared" si="2"/>
        <v>115.99999999999999</v>
      </c>
      <c r="N3" s="20">
        <f t="shared" si="3"/>
        <v>64</v>
      </c>
      <c r="O3" s="21">
        <f t="shared" si="4"/>
        <v>1.28</v>
      </c>
      <c r="P3" s="22">
        <f t="shared" si="5"/>
        <v>128</v>
      </c>
      <c r="Q3" s="23">
        <f t="shared" si="6"/>
        <v>128</v>
      </c>
      <c r="R3" s="24"/>
    </row>
    <row r="4" spans="1:18" ht="15.75" x14ac:dyDescent="0.25">
      <c r="A4" s="11">
        <v>3</v>
      </c>
      <c r="B4" s="25">
        <v>45944</v>
      </c>
      <c r="C4" s="28" t="s">
        <v>19</v>
      </c>
      <c r="D4" s="14" t="s">
        <v>17</v>
      </c>
      <c r="E4" s="14">
        <f>VLOOKUP(F4,[1]Hulpblad!C$6:D465,2,FALSE)</f>
        <v>0.85</v>
      </c>
      <c r="F4" s="29">
        <v>25</v>
      </c>
      <c r="G4" s="16">
        <f t="shared" si="0"/>
        <v>1</v>
      </c>
      <c r="H4" s="15">
        <v>23</v>
      </c>
      <c r="I4" s="17">
        <v>4</v>
      </c>
      <c r="J4" s="18">
        <f t="shared" si="1"/>
        <v>92</v>
      </c>
      <c r="K4" s="19">
        <v>34</v>
      </c>
      <c r="L4" s="19">
        <v>5</v>
      </c>
      <c r="M4" s="18">
        <f t="shared" si="2"/>
        <v>136</v>
      </c>
      <c r="N4" s="20">
        <f t="shared" si="3"/>
        <v>57</v>
      </c>
      <c r="O4" s="21">
        <f t="shared" si="4"/>
        <v>1.1399999999999999</v>
      </c>
      <c r="P4" s="22">
        <f t="shared" si="5"/>
        <v>113.99999999999999</v>
      </c>
      <c r="Q4" s="23">
        <f t="shared" si="6"/>
        <v>114</v>
      </c>
      <c r="R4" s="24"/>
    </row>
    <row r="5" spans="1:18" ht="15.75" x14ac:dyDescent="0.25">
      <c r="A5" s="11">
        <v>4</v>
      </c>
      <c r="B5" s="25">
        <v>45948</v>
      </c>
      <c r="C5" s="26" t="s">
        <v>20</v>
      </c>
      <c r="D5" s="14" t="s">
        <v>17</v>
      </c>
      <c r="E5" s="14">
        <f>VLOOKUP(F5,[1]Hulpblad!C$6:D210,2,FALSE)</f>
        <v>0.47</v>
      </c>
      <c r="F5" s="30">
        <v>18</v>
      </c>
      <c r="G5" s="16">
        <f t="shared" si="0"/>
        <v>0.72</v>
      </c>
      <c r="H5" s="15">
        <v>23</v>
      </c>
      <c r="I5" s="17">
        <v>4</v>
      </c>
      <c r="J5" s="18">
        <f t="shared" si="1"/>
        <v>127.77777777777777</v>
      </c>
      <c r="K5" s="19">
        <v>18</v>
      </c>
      <c r="L5" s="19">
        <v>3</v>
      </c>
      <c r="M5" s="18">
        <f t="shared" si="2"/>
        <v>100</v>
      </c>
      <c r="N5" s="20">
        <f t="shared" si="3"/>
        <v>41</v>
      </c>
      <c r="O5" s="21">
        <f t="shared" si="4"/>
        <v>0.82</v>
      </c>
      <c r="P5" s="22">
        <f t="shared" si="5"/>
        <v>113.88888888888889</v>
      </c>
      <c r="Q5" s="23">
        <f t="shared" si="6"/>
        <v>113</v>
      </c>
      <c r="R5" s="24"/>
    </row>
    <row r="6" spans="1:18" ht="15.75" x14ac:dyDescent="0.25">
      <c r="A6" s="11">
        <v>5</v>
      </c>
      <c r="B6" s="31">
        <v>45946</v>
      </c>
      <c r="C6" s="32" t="s">
        <v>21</v>
      </c>
      <c r="D6" s="14" t="s">
        <v>17</v>
      </c>
      <c r="E6" s="14">
        <f>VLOOKUP(F6,[1]Hulpblad!C$6:D414,2,FALSE)</f>
        <v>1.05</v>
      </c>
      <c r="F6" s="27">
        <v>28</v>
      </c>
      <c r="G6" s="16">
        <f t="shared" si="0"/>
        <v>1.1200000000000001</v>
      </c>
      <c r="H6" s="15">
        <v>38</v>
      </c>
      <c r="I6" s="17">
        <v>7</v>
      </c>
      <c r="J6" s="18">
        <f t="shared" si="1"/>
        <v>135.71428571428572</v>
      </c>
      <c r="K6" s="19">
        <v>25</v>
      </c>
      <c r="L6" s="19">
        <v>4</v>
      </c>
      <c r="M6" s="18">
        <f t="shared" si="2"/>
        <v>89.285714285714292</v>
      </c>
      <c r="N6" s="20">
        <f t="shared" si="3"/>
        <v>63</v>
      </c>
      <c r="O6" s="21">
        <f t="shared" si="4"/>
        <v>1.26</v>
      </c>
      <c r="P6" s="22">
        <f t="shared" si="5"/>
        <v>112.5</v>
      </c>
      <c r="Q6" s="23">
        <f t="shared" si="6"/>
        <v>112</v>
      </c>
      <c r="R6" s="24"/>
    </row>
    <row r="7" spans="1:18" ht="15.75" x14ac:dyDescent="0.25">
      <c r="A7" s="11">
        <v>6</v>
      </c>
      <c r="B7" s="33">
        <v>45946</v>
      </c>
      <c r="C7" s="34" t="s">
        <v>22</v>
      </c>
      <c r="D7" s="14" t="s">
        <v>17</v>
      </c>
      <c r="E7" s="14">
        <f>VLOOKUP(F7,[1]Hulpblad!C$6:D338,2,FALSE)</f>
        <v>1.25</v>
      </c>
      <c r="F7" s="29">
        <v>33</v>
      </c>
      <c r="G7" s="16">
        <f t="shared" si="0"/>
        <v>1.32</v>
      </c>
      <c r="H7" s="15">
        <v>42</v>
      </c>
      <c r="I7" s="17">
        <v>8</v>
      </c>
      <c r="J7" s="18">
        <f t="shared" si="1"/>
        <v>127.27272727272727</v>
      </c>
      <c r="K7" s="19">
        <v>32</v>
      </c>
      <c r="L7" s="19">
        <v>8</v>
      </c>
      <c r="M7" s="18">
        <f t="shared" si="2"/>
        <v>96.969696969696969</v>
      </c>
      <c r="N7" s="20">
        <f t="shared" si="3"/>
        <v>74</v>
      </c>
      <c r="O7" s="21">
        <f t="shared" si="4"/>
        <v>1.48</v>
      </c>
      <c r="P7" s="22">
        <f t="shared" si="5"/>
        <v>112.12121212121211</v>
      </c>
      <c r="Q7" s="23">
        <f t="shared" si="6"/>
        <v>112</v>
      </c>
      <c r="R7" s="24"/>
    </row>
    <row r="8" spans="1:18" ht="15.75" x14ac:dyDescent="0.25">
      <c r="A8" s="11">
        <v>7</v>
      </c>
      <c r="B8" s="25">
        <v>45946</v>
      </c>
      <c r="C8" s="26" t="s">
        <v>23</v>
      </c>
      <c r="D8" s="14" t="s">
        <v>17</v>
      </c>
      <c r="E8" s="14">
        <f>VLOOKUP(F8,[1]Hulpblad!C$6:D406,2,FALSE)</f>
        <v>1.65</v>
      </c>
      <c r="F8" s="29">
        <v>42</v>
      </c>
      <c r="G8" s="16">
        <f t="shared" si="0"/>
        <v>1.68</v>
      </c>
      <c r="H8" s="15">
        <v>50</v>
      </c>
      <c r="I8" s="17">
        <v>9</v>
      </c>
      <c r="J8" s="18">
        <f t="shared" si="1"/>
        <v>119.04761904761905</v>
      </c>
      <c r="K8" s="19">
        <v>44</v>
      </c>
      <c r="L8" s="19">
        <v>4</v>
      </c>
      <c r="M8" s="18">
        <f t="shared" si="2"/>
        <v>104.76190476190477</v>
      </c>
      <c r="N8" s="20">
        <f t="shared" si="3"/>
        <v>94</v>
      </c>
      <c r="O8" s="21">
        <f t="shared" si="4"/>
        <v>1.88</v>
      </c>
      <c r="P8" s="22">
        <f t="shared" si="5"/>
        <v>111.90476190476191</v>
      </c>
      <c r="Q8" s="23">
        <f t="shared" si="6"/>
        <v>111</v>
      </c>
      <c r="R8" s="24"/>
    </row>
    <row r="9" spans="1:18" ht="15.75" x14ac:dyDescent="0.25">
      <c r="A9" s="11">
        <v>8</v>
      </c>
      <c r="B9" s="25">
        <v>45948</v>
      </c>
      <c r="C9" s="26" t="s">
        <v>24</v>
      </c>
      <c r="D9" s="14" t="s">
        <v>17</v>
      </c>
      <c r="E9" s="14">
        <f>VLOOKUP(F9,[1]Hulpblad!C$6:D194,2,FALSE)</f>
        <v>1.1499999999999999</v>
      </c>
      <c r="F9" s="30">
        <v>30</v>
      </c>
      <c r="G9" s="16">
        <f t="shared" si="0"/>
        <v>1.2</v>
      </c>
      <c r="H9" s="15">
        <v>39</v>
      </c>
      <c r="I9" s="17">
        <v>8</v>
      </c>
      <c r="J9" s="18">
        <f t="shared" si="1"/>
        <v>130</v>
      </c>
      <c r="K9" s="19">
        <v>28</v>
      </c>
      <c r="L9" s="19">
        <v>7</v>
      </c>
      <c r="M9" s="18">
        <f t="shared" si="2"/>
        <v>93.333333333333329</v>
      </c>
      <c r="N9" s="20">
        <f t="shared" si="3"/>
        <v>67</v>
      </c>
      <c r="O9" s="21">
        <f t="shared" si="4"/>
        <v>1.34</v>
      </c>
      <c r="P9" s="22">
        <f t="shared" si="5"/>
        <v>111.66666666666667</v>
      </c>
      <c r="Q9" s="23">
        <f t="shared" si="6"/>
        <v>111</v>
      </c>
      <c r="R9" s="24"/>
    </row>
    <row r="10" spans="1:18" ht="15.75" x14ac:dyDescent="0.25">
      <c r="A10" s="11">
        <v>9</v>
      </c>
      <c r="B10" s="25">
        <v>45951</v>
      </c>
      <c r="C10" s="26" t="s">
        <v>25</v>
      </c>
      <c r="D10" s="14" t="s">
        <v>17</v>
      </c>
      <c r="E10" s="14">
        <f>VLOOKUP(F10,[1]Hulpblad!C$6:D227,2,FALSE)</f>
        <v>1.05</v>
      </c>
      <c r="F10" s="30">
        <v>28</v>
      </c>
      <c r="G10" s="16">
        <f t="shared" si="0"/>
        <v>1.1200000000000001</v>
      </c>
      <c r="H10" s="15">
        <v>35</v>
      </c>
      <c r="I10" s="17">
        <v>7</v>
      </c>
      <c r="J10" s="18">
        <f t="shared" si="1"/>
        <v>125</v>
      </c>
      <c r="K10" s="19">
        <v>25</v>
      </c>
      <c r="L10" s="19">
        <v>4</v>
      </c>
      <c r="M10" s="18">
        <f t="shared" si="2"/>
        <v>89.285714285714292</v>
      </c>
      <c r="N10" s="20">
        <f t="shared" si="3"/>
        <v>60</v>
      </c>
      <c r="O10" s="21">
        <f t="shared" si="4"/>
        <v>1.2</v>
      </c>
      <c r="P10" s="22">
        <f t="shared" si="5"/>
        <v>107.14285714285714</v>
      </c>
      <c r="Q10" s="23">
        <f t="shared" si="6"/>
        <v>107</v>
      </c>
      <c r="R10" s="24"/>
    </row>
    <row r="11" spans="1:18" ht="15.75" x14ac:dyDescent="0.25">
      <c r="A11" s="11">
        <v>10</v>
      </c>
      <c r="B11" s="35">
        <v>45949</v>
      </c>
      <c r="C11" s="36" t="s">
        <v>26</v>
      </c>
      <c r="D11" s="14" t="s">
        <v>17</v>
      </c>
      <c r="E11" s="14">
        <f>VLOOKUP(F11,[1]Hulpblad!C$6:D316,2,FALSE)</f>
        <v>1.25</v>
      </c>
      <c r="F11" s="30">
        <v>33</v>
      </c>
      <c r="G11" s="16">
        <f t="shared" si="0"/>
        <v>1.32</v>
      </c>
      <c r="H11" s="15">
        <v>28</v>
      </c>
      <c r="I11" s="17">
        <v>6</v>
      </c>
      <c r="J11" s="18">
        <f t="shared" si="1"/>
        <v>84.848484848484844</v>
      </c>
      <c r="K11" s="19">
        <v>42</v>
      </c>
      <c r="L11" s="19">
        <v>7</v>
      </c>
      <c r="M11" s="18">
        <f t="shared" si="2"/>
        <v>127.27272727272727</v>
      </c>
      <c r="N11" s="20">
        <f t="shared" si="3"/>
        <v>70</v>
      </c>
      <c r="O11" s="21">
        <f t="shared" si="4"/>
        <v>1.4</v>
      </c>
      <c r="P11" s="22">
        <f t="shared" si="5"/>
        <v>106.06060606060606</v>
      </c>
      <c r="Q11" s="23">
        <f t="shared" si="6"/>
        <v>106</v>
      </c>
      <c r="R11" s="24"/>
    </row>
    <row r="12" spans="1:18" ht="15.75" x14ac:dyDescent="0.25">
      <c r="A12" s="11">
        <v>11</v>
      </c>
      <c r="B12" s="25">
        <v>45951</v>
      </c>
      <c r="C12" s="26" t="s">
        <v>27</v>
      </c>
      <c r="D12" s="14" t="s">
        <v>17</v>
      </c>
      <c r="E12" s="14">
        <f>VLOOKUP(F12,[1]Hulpblad!C$6:D251,2,FALSE)</f>
        <v>1.1499999999999999</v>
      </c>
      <c r="F12" s="27">
        <v>30</v>
      </c>
      <c r="G12" s="16">
        <f t="shared" si="0"/>
        <v>1.2</v>
      </c>
      <c r="H12" s="15">
        <v>31</v>
      </c>
      <c r="I12" s="17">
        <v>5</v>
      </c>
      <c r="J12" s="18">
        <f t="shared" si="1"/>
        <v>103.33333333333334</v>
      </c>
      <c r="K12" s="19">
        <v>32</v>
      </c>
      <c r="L12" s="19">
        <v>7</v>
      </c>
      <c r="M12" s="18">
        <f t="shared" si="2"/>
        <v>106.66666666666667</v>
      </c>
      <c r="N12" s="20">
        <f t="shared" si="3"/>
        <v>63</v>
      </c>
      <c r="O12" s="21">
        <f t="shared" si="4"/>
        <v>1.26</v>
      </c>
      <c r="P12" s="22">
        <f t="shared" si="5"/>
        <v>105</v>
      </c>
      <c r="Q12" s="23">
        <f t="shared" si="6"/>
        <v>105</v>
      </c>
      <c r="R12" s="24"/>
    </row>
    <row r="13" spans="1:18" ht="15.75" x14ac:dyDescent="0.25">
      <c r="A13" s="11">
        <v>12</v>
      </c>
      <c r="B13" s="25">
        <v>45951</v>
      </c>
      <c r="C13" s="26" t="s">
        <v>28</v>
      </c>
      <c r="D13" s="14" t="s">
        <v>17</v>
      </c>
      <c r="E13" s="14">
        <f>VLOOKUP(F13,[1]Hulpblad!C$6:D235,2,FALSE)</f>
        <v>1.35</v>
      </c>
      <c r="F13" s="30">
        <v>35</v>
      </c>
      <c r="G13" s="16">
        <f t="shared" si="0"/>
        <v>1.4</v>
      </c>
      <c r="H13" s="15">
        <v>35</v>
      </c>
      <c r="I13" s="17">
        <v>8</v>
      </c>
      <c r="J13" s="18">
        <f t="shared" si="1"/>
        <v>100</v>
      </c>
      <c r="K13" s="19">
        <v>37</v>
      </c>
      <c r="L13" s="19">
        <v>6</v>
      </c>
      <c r="M13" s="18">
        <f t="shared" si="2"/>
        <v>105.71428571428572</v>
      </c>
      <c r="N13" s="20">
        <f t="shared" si="3"/>
        <v>72</v>
      </c>
      <c r="O13" s="21">
        <f t="shared" si="4"/>
        <v>1.44</v>
      </c>
      <c r="P13" s="22">
        <f t="shared" si="5"/>
        <v>102.85714285714288</v>
      </c>
      <c r="Q13" s="23">
        <f t="shared" si="6"/>
        <v>102</v>
      </c>
      <c r="R13" s="24"/>
    </row>
    <row r="14" spans="1:18" ht="15.75" x14ac:dyDescent="0.25">
      <c r="A14" s="11">
        <v>13</v>
      </c>
      <c r="B14" s="37">
        <v>45951</v>
      </c>
      <c r="C14" s="38" t="s">
        <v>29</v>
      </c>
      <c r="D14" s="14" t="s">
        <v>17</v>
      </c>
      <c r="E14" s="14">
        <f>VLOOKUP(F14,[1]Hulpblad!C$6:D204,2,FALSE)</f>
        <v>1.55</v>
      </c>
      <c r="F14" s="30">
        <v>40</v>
      </c>
      <c r="G14" s="16">
        <f t="shared" si="0"/>
        <v>1.6</v>
      </c>
      <c r="H14" s="15">
        <v>38</v>
      </c>
      <c r="I14" s="17">
        <v>6</v>
      </c>
      <c r="J14" s="18">
        <f t="shared" si="1"/>
        <v>95</v>
      </c>
      <c r="K14" s="19">
        <v>43</v>
      </c>
      <c r="L14" s="19">
        <v>6</v>
      </c>
      <c r="M14" s="18">
        <f t="shared" si="2"/>
        <v>107.5</v>
      </c>
      <c r="N14" s="20">
        <f t="shared" si="3"/>
        <v>81</v>
      </c>
      <c r="O14" s="21">
        <f t="shared" si="4"/>
        <v>1.62</v>
      </c>
      <c r="P14" s="22">
        <f t="shared" si="5"/>
        <v>101.25</v>
      </c>
      <c r="Q14" s="23">
        <f t="shared" si="6"/>
        <v>101</v>
      </c>
      <c r="R14" s="24"/>
    </row>
    <row r="15" spans="1:18" ht="15.75" x14ac:dyDescent="0.25">
      <c r="A15" s="11">
        <v>14</v>
      </c>
      <c r="B15" s="25">
        <v>45946</v>
      </c>
      <c r="C15" s="26" t="s">
        <v>30</v>
      </c>
      <c r="D15" s="14" t="s">
        <v>17</v>
      </c>
      <c r="E15" s="14">
        <f>VLOOKUP(F15,[1]Hulpblad!C$6:D382,2,FALSE)</f>
        <v>1.45</v>
      </c>
      <c r="F15" s="27">
        <v>38</v>
      </c>
      <c r="G15" s="16">
        <f t="shared" si="0"/>
        <v>1.52</v>
      </c>
      <c r="H15" s="15">
        <v>42</v>
      </c>
      <c r="I15" s="17">
        <v>7</v>
      </c>
      <c r="J15" s="18">
        <f t="shared" si="1"/>
        <v>110.5263157894737</v>
      </c>
      <c r="K15" s="19">
        <v>34</v>
      </c>
      <c r="L15" s="19">
        <v>8</v>
      </c>
      <c r="M15" s="18">
        <f t="shared" si="2"/>
        <v>89.473684210526315</v>
      </c>
      <c r="N15" s="20">
        <f t="shared" si="3"/>
        <v>76</v>
      </c>
      <c r="O15" s="21">
        <f t="shared" si="4"/>
        <v>1.52</v>
      </c>
      <c r="P15" s="22">
        <f t="shared" si="5"/>
        <v>100</v>
      </c>
      <c r="Q15" s="23">
        <f t="shared" si="6"/>
        <v>100</v>
      </c>
      <c r="R15" s="24"/>
    </row>
    <row r="16" spans="1:18" ht="15.75" x14ac:dyDescent="0.25">
      <c r="A16" s="11">
        <v>15</v>
      </c>
      <c r="B16" s="25">
        <v>45951</v>
      </c>
      <c r="C16" s="26" t="s">
        <v>31</v>
      </c>
      <c r="D16" s="14" t="s">
        <v>17</v>
      </c>
      <c r="E16" s="14">
        <f>VLOOKUP(F16,[1]Hulpblad!C$6:D314,2,FALSE)</f>
        <v>1.25</v>
      </c>
      <c r="F16" s="30">
        <v>33</v>
      </c>
      <c r="G16" s="16">
        <f t="shared" si="0"/>
        <v>1.32</v>
      </c>
      <c r="H16" s="15">
        <v>44</v>
      </c>
      <c r="I16" s="17">
        <v>8</v>
      </c>
      <c r="J16" s="18">
        <f t="shared" si="1"/>
        <v>133.33333333333331</v>
      </c>
      <c r="K16" s="19">
        <v>22</v>
      </c>
      <c r="L16" s="19">
        <v>3</v>
      </c>
      <c r="M16" s="18">
        <f t="shared" si="2"/>
        <v>66.666666666666657</v>
      </c>
      <c r="N16" s="20">
        <f t="shared" si="3"/>
        <v>66</v>
      </c>
      <c r="O16" s="21">
        <f t="shared" si="4"/>
        <v>1.32</v>
      </c>
      <c r="P16" s="22">
        <f t="shared" si="5"/>
        <v>100</v>
      </c>
      <c r="Q16" s="23">
        <f t="shared" si="6"/>
        <v>100</v>
      </c>
      <c r="R16" s="24"/>
    </row>
    <row r="17" spans="1:18" ht="15.75" x14ac:dyDescent="0.25">
      <c r="A17" s="11">
        <v>16</v>
      </c>
      <c r="B17" s="25">
        <v>45951</v>
      </c>
      <c r="C17" s="26" t="s">
        <v>32</v>
      </c>
      <c r="D17" s="14" t="s">
        <v>17</v>
      </c>
      <c r="E17" s="14">
        <f>VLOOKUP(F17,[1]Hulpblad!C$6:D367,2,FALSE)</f>
        <v>1.45</v>
      </c>
      <c r="F17" s="30">
        <v>38</v>
      </c>
      <c r="G17" s="16">
        <f t="shared" si="0"/>
        <v>1.52</v>
      </c>
      <c r="H17" s="15">
        <v>32</v>
      </c>
      <c r="I17" s="17">
        <v>6</v>
      </c>
      <c r="J17" s="18">
        <f t="shared" si="1"/>
        <v>84.210526315789465</v>
      </c>
      <c r="K17" s="19">
        <v>43</v>
      </c>
      <c r="L17" s="19">
        <v>5</v>
      </c>
      <c r="M17" s="18">
        <f t="shared" si="2"/>
        <v>113.1578947368421</v>
      </c>
      <c r="N17" s="20">
        <f t="shared" si="3"/>
        <v>75</v>
      </c>
      <c r="O17" s="21">
        <f t="shared" si="4"/>
        <v>1.5</v>
      </c>
      <c r="P17" s="22">
        <f t="shared" si="5"/>
        <v>98.68421052631578</v>
      </c>
      <c r="Q17" s="23">
        <f t="shared" si="6"/>
        <v>98</v>
      </c>
      <c r="R17" s="24"/>
    </row>
    <row r="18" spans="1:18" ht="15.75" x14ac:dyDescent="0.25">
      <c r="A18" s="11">
        <v>17</v>
      </c>
      <c r="B18" s="25">
        <v>45944</v>
      </c>
      <c r="C18" s="26" t="s">
        <v>33</v>
      </c>
      <c r="D18" s="14" t="s">
        <v>17</v>
      </c>
      <c r="E18" s="14">
        <f>VLOOKUP(F18,[1]Hulpblad!C$6:D221,2,FALSE)</f>
        <v>1.1499999999999999</v>
      </c>
      <c r="F18" s="30">
        <v>30</v>
      </c>
      <c r="G18" s="16">
        <f t="shared" si="0"/>
        <v>1.2</v>
      </c>
      <c r="H18" s="15">
        <v>27</v>
      </c>
      <c r="I18" s="17">
        <v>7</v>
      </c>
      <c r="J18" s="18">
        <f t="shared" si="1"/>
        <v>90</v>
      </c>
      <c r="K18" s="19">
        <v>31</v>
      </c>
      <c r="L18" s="19">
        <v>5</v>
      </c>
      <c r="M18" s="18">
        <f t="shared" si="2"/>
        <v>103.33333333333334</v>
      </c>
      <c r="N18" s="20">
        <f t="shared" si="3"/>
        <v>58</v>
      </c>
      <c r="O18" s="21">
        <f t="shared" si="4"/>
        <v>1.1599999999999999</v>
      </c>
      <c r="P18" s="22">
        <f t="shared" si="5"/>
        <v>96.666666666666671</v>
      </c>
      <c r="Q18" s="23">
        <f t="shared" si="6"/>
        <v>96</v>
      </c>
      <c r="R18" s="24"/>
    </row>
    <row r="19" spans="1:18" ht="15.75" x14ac:dyDescent="0.25">
      <c r="A19" s="11">
        <v>18</v>
      </c>
      <c r="B19" s="25">
        <v>45948</v>
      </c>
      <c r="C19" s="26" t="s">
        <v>34</v>
      </c>
      <c r="D19" s="14" t="s">
        <v>17</v>
      </c>
      <c r="E19" s="14">
        <f>VLOOKUP(F19,[1]Hulpblad!C$6:D413,2,FALSE)</f>
        <v>1.1499999999999999</v>
      </c>
      <c r="F19" s="30">
        <v>30</v>
      </c>
      <c r="G19" s="16">
        <f t="shared" si="0"/>
        <v>1.2</v>
      </c>
      <c r="H19" s="15">
        <v>31</v>
      </c>
      <c r="I19" s="17">
        <v>4</v>
      </c>
      <c r="J19" s="18">
        <f t="shared" si="1"/>
        <v>103.33333333333334</v>
      </c>
      <c r="K19" s="19">
        <v>26</v>
      </c>
      <c r="L19" s="19">
        <v>6</v>
      </c>
      <c r="M19" s="18">
        <f t="shared" si="2"/>
        <v>86.666666666666671</v>
      </c>
      <c r="N19" s="20">
        <f t="shared" si="3"/>
        <v>57</v>
      </c>
      <c r="O19" s="21">
        <f t="shared" si="4"/>
        <v>1.1399999999999999</v>
      </c>
      <c r="P19" s="22">
        <f t="shared" si="5"/>
        <v>95</v>
      </c>
      <c r="Q19" s="23">
        <f t="shared" si="6"/>
        <v>95</v>
      </c>
      <c r="R19" s="24"/>
    </row>
    <row r="20" spans="1:18" ht="15.75" x14ac:dyDescent="0.25">
      <c r="A20" s="11">
        <v>19</v>
      </c>
      <c r="B20" s="25">
        <v>45946</v>
      </c>
      <c r="C20" s="26" t="s">
        <v>35</v>
      </c>
      <c r="D20" s="14" t="s">
        <v>17</v>
      </c>
      <c r="E20" s="14">
        <f>VLOOKUP(F20,[1]Hulpblad!C$6:D343,2,FALSE)</f>
        <v>1.05</v>
      </c>
      <c r="F20" s="27">
        <v>28</v>
      </c>
      <c r="G20" s="16">
        <f t="shared" si="0"/>
        <v>1.1200000000000001</v>
      </c>
      <c r="H20" s="15">
        <v>23</v>
      </c>
      <c r="I20" s="17">
        <v>4</v>
      </c>
      <c r="J20" s="18">
        <f t="shared" si="1"/>
        <v>82.142857142857139</v>
      </c>
      <c r="K20" s="19">
        <v>29</v>
      </c>
      <c r="L20" s="19">
        <v>4</v>
      </c>
      <c r="M20" s="18">
        <f t="shared" si="2"/>
        <v>103.57142857142858</v>
      </c>
      <c r="N20" s="20">
        <f t="shared" si="3"/>
        <v>52</v>
      </c>
      <c r="O20" s="21">
        <f t="shared" si="4"/>
        <v>1.04</v>
      </c>
      <c r="P20" s="22">
        <f t="shared" si="5"/>
        <v>92.857142857142847</v>
      </c>
      <c r="Q20" s="23">
        <f t="shared" si="6"/>
        <v>92</v>
      </c>
      <c r="R20" s="24"/>
    </row>
    <row r="21" spans="1:18" ht="15.75" x14ac:dyDescent="0.25">
      <c r="A21" s="11">
        <v>20</v>
      </c>
      <c r="B21" s="25">
        <v>45946</v>
      </c>
      <c r="C21" s="26" t="s">
        <v>36</v>
      </c>
      <c r="D21" s="14" t="s">
        <v>17</v>
      </c>
      <c r="E21" s="14">
        <f>VLOOKUP(F21,[1]Hulpblad!C$6:D209,2,FALSE)</f>
        <v>0.95</v>
      </c>
      <c r="F21" s="30">
        <v>26</v>
      </c>
      <c r="G21" s="16">
        <f t="shared" si="0"/>
        <v>1.04</v>
      </c>
      <c r="H21" s="15">
        <v>23</v>
      </c>
      <c r="I21" s="17">
        <v>4</v>
      </c>
      <c r="J21" s="18">
        <f t="shared" si="1"/>
        <v>88.461538461538453</v>
      </c>
      <c r="K21" s="19">
        <v>24</v>
      </c>
      <c r="L21" s="19">
        <v>5</v>
      </c>
      <c r="M21" s="18">
        <f t="shared" si="2"/>
        <v>92.307692307692307</v>
      </c>
      <c r="N21" s="20">
        <f t="shared" si="3"/>
        <v>47</v>
      </c>
      <c r="O21" s="21">
        <f t="shared" si="4"/>
        <v>0.94</v>
      </c>
      <c r="P21" s="22">
        <f t="shared" si="5"/>
        <v>90.384615384615373</v>
      </c>
      <c r="Q21" s="23">
        <f t="shared" si="6"/>
        <v>90</v>
      </c>
      <c r="R21" s="24"/>
    </row>
    <row r="22" spans="1:18" ht="15.75" x14ac:dyDescent="0.25">
      <c r="A22" s="11">
        <v>21</v>
      </c>
      <c r="B22" s="25">
        <v>45946</v>
      </c>
      <c r="C22" s="26" t="s">
        <v>37</v>
      </c>
      <c r="D22" s="14" t="s">
        <v>17</v>
      </c>
      <c r="E22" s="14">
        <f>VLOOKUP(F22,[1]Hulpblad!C$6:D341,2,FALSE)</f>
        <v>1.1499999999999999</v>
      </c>
      <c r="F22" s="30">
        <v>30</v>
      </c>
      <c r="G22" s="16">
        <f t="shared" si="0"/>
        <v>1.2</v>
      </c>
      <c r="H22" s="15">
        <v>22</v>
      </c>
      <c r="I22" s="17">
        <v>3</v>
      </c>
      <c r="J22" s="18">
        <f t="shared" si="1"/>
        <v>73.333333333333329</v>
      </c>
      <c r="K22" s="19">
        <v>31</v>
      </c>
      <c r="L22" s="19">
        <v>6</v>
      </c>
      <c r="M22" s="18">
        <f t="shared" si="2"/>
        <v>103.33333333333334</v>
      </c>
      <c r="N22" s="20">
        <f t="shared" si="3"/>
        <v>53</v>
      </c>
      <c r="O22" s="21">
        <f t="shared" si="4"/>
        <v>1.06</v>
      </c>
      <c r="P22" s="22">
        <f t="shared" si="5"/>
        <v>88.333333333333343</v>
      </c>
      <c r="Q22" s="23">
        <f t="shared" si="6"/>
        <v>88</v>
      </c>
      <c r="R22" s="24"/>
    </row>
    <row r="23" spans="1:18" ht="15.75" x14ac:dyDescent="0.25">
      <c r="A23" s="11">
        <v>22</v>
      </c>
      <c r="B23" s="25">
        <v>45948</v>
      </c>
      <c r="C23" s="26" t="s">
        <v>38</v>
      </c>
      <c r="D23" s="14" t="s">
        <v>17</v>
      </c>
      <c r="E23" s="14">
        <f>VLOOKUP(F23,[1]Hulpblad!C$6:D325,2,FALSE)</f>
        <v>1.25</v>
      </c>
      <c r="F23" s="30">
        <v>33</v>
      </c>
      <c r="G23" s="16">
        <f t="shared" si="0"/>
        <v>1.32</v>
      </c>
      <c r="H23" s="15">
        <v>29</v>
      </c>
      <c r="I23" s="17">
        <v>7</v>
      </c>
      <c r="J23" s="18">
        <f t="shared" si="1"/>
        <v>87.878787878787875</v>
      </c>
      <c r="K23" s="19">
        <v>29</v>
      </c>
      <c r="L23" s="19">
        <v>7</v>
      </c>
      <c r="M23" s="18">
        <f t="shared" si="2"/>
        <v>87.878787878787875</v>
      </c>
      <c r="N23" s="20">
        <f t="shared" si="3"/>
        <v>58</v>
      </c>
      <c r="O23" s="21">
        <f t="shared" si="4"/>
        <v>1.1599999999999999</v>
      </c>
      <c r="P23" s="22">
        <f t="shared" si="5"/>
        <v>87.878787878787861</v>
      </c>
      <c r="Q23" s="23">
        <f t="shared" si="6"/>
        <v>87</v>
      </c>
      <c r="R23" s="24"/>
    </row>
    <row r="24" spans="1:18" ht="15.75" x14ac:dyDescent="0.25">
      <c r="A24" s="11">
        <v>23</v>
      </c>
      <c r="B24" s="25">
        <v>45951</v>
      </c>
      <c r="C24" s="26" t="s">
        <v>39</v>
      </c>
      <c r="D24" s="14" t="s">
        <v>17</v>
      </c>
      <c r="E24" s="14">
        <f>VLOOKUP(F24,[1]Hulpblad!C$6:D291,2,FALSE)</f>
        <v>1.65</v>
      </c>
      <c r="F24" s="30">
        <v>42</v>
      </c>
      <c r="G24" s="16">
        <f t="shared" si="0"/>
        <v>1.68</v>
      </c>
      <c r="H24" s="15">
        <v>32</v>
      </c>
      <c r="I24" s="17">
        <v>4</v>
      </c>
      <c r="J24" s="18">
        <f t="shared" si="1"/>
        <v>76.19047619047619</v>
      </c>
      <c r="K24" s="19">
        <v>41</v>
      </c>
      <c r="L24" s="19">
        <v>10</v>
      </c>
      <c r="M24" s="18">
        <f t="shared" si="2"/>
        <v>97.61904761904762</v>
      </c>
      <c r="N24" s="20">
        <f t="shared" si="3"/>
        <v>73</v>
      </c>
      <c r="O24" s="21">
        <f t="shared" si="4"/>
        <v>1.46</v>
      </c>
      <c r="P24" s="22">
        <f t="shared" si="5"/>
        <v>86.904761904761912</v>
      </c>
      <c r="Q24" s="23">
        <f t="shared" si="6"/>
        <v>86</v>
      </c>
      <c r="R24" s="24"/>
    </row>
    <row r="25" spans="1:18" ht="15.75" x14ac:dyDescent="0.25">
      <c r="A25" s="11">
        <v>24</v>
      </c>
      <c r="B25" s="25">
        <v>45948</v>
      </c>
      <c r="C25" s="26" t="s">
        <v>40</v>
      </c>
      <c r="D25" s="14" t="s">
        <v>17</v>
      </c>
      <c r="E25" s="14">
        <f>VLOOKUP(F25,[1]Hulpblad!C$6:D319,2,FALSE)</f>
        <v>1.05</v>
      </c>
      <c r="F25" s="30">
        <v>28</v>
      </c>
      <c r="G25" s="16">
        <f t="shared" si="0"/>
        <v>1.1200000000000001</v>
      </c>
      <c r="H25" s="15">
        <v>22</v>
      </c>
      <c r="I25" s="17">
        <v>4</v>
      </c>
      <c r="J25" s="18">
        <f t="shared" si="1"/>
        <v>78.571428571428569</v>
      </c>
      <c r="K25" s="19">
        <v>26</v>
      </c>
      <c r="L25" s="19">
        <v>7</v>
      </c>
      <c r="M25" s="18">
        <f t="shared" si="2"/>
        <v>92.857142857142861</v>
      </c>
      <c r="N25" s="20">
        <f t="shared" si="3"/>
        <v>48</v>
      </c>
      <c r="O25" s="21">
        <f t="shared" si="4"/>
        <v>0.96</v>
      </c>
      <c r="P25" s="22">
        <f t="shared" si="5"/>
        <v>85.714285714285694</v>
      </c>
      <c r="Q25" s="23">
        <f t="shared" si="6"/>
        <v>85</v>
      </c>
      <c r="R25" s="24"/>
    </row>
    <row r="26" spans="1:18" ht="15.75" x14ac:dyDescent="0.25">
      <c r="A26" s="11">
        <v>25</v>
      </c>
      <c r="B26" s="25">
        <v>45948</v>
      </c>
      <c r="C26" s="26" t="s">
        <v>41</v>
      </c>
      <c r="D26" s="14" t="s">
        <v>17</v>
      </c>
      <c r="E26" s="14">
        <f>VLOOKUP(F26,[1]Hulpblad!C$6:D207,2,FALSE)</f>
        <v>1.45</v>
      </c>
      <c r="F26" s="30">
        <v>38</v>
      </c>
      <c r="G26" s="16">
        <f t="shared" si="0"/>
        <v>1.52</v>
      </c>
      <c r="H26" s="15">
        <v>26</v>
      </c>
      <c r="I26" s="17">
        <v>5</v>
      </c>
      <c r="J26" s="18">
        <f t="shared" si="1"/>
        <v>68.421052631578945</v>
      </c>
      <c r="K26" s="19">
        <v>38</v>
      </c>
      <c r="L26" s="19">
        <v>7</v>
      </c>
      <c r="M26" s="18">
        <f t="shared" si="2"/>
        <v>100</v>
      </c>
      <c r="N26" s="20">
        <f t="shared" si="3"/>
        <v>64</v>
      </c>
      <c r="O26" s="21">
        <f t="shared" si="4"/>
        <v>1.28</v>
      </c>
      <c r="P26" s="22">
        <f t="shared" si="5"/>
        <v>84.210526315789465</v>
      </c>
      <c r="Q26" s="23">
        <f t="shared" si="6"/>
        <v>84</v>
      </c>
      <c r="R26" s="24"/>
    </row>
    <row r="27" spans="1:18" ht="15.75" x14ac:dyDescent="0.25">
      <c r="A27" s="11">
        <v>26</v>
      </c>
      <c r="B27" s="25">
        <v>45948</v>
      </c>
      <c r="C27" s="26" t="s">
        <v>42</v>
      </c>
      <c r="D27" s="14" t="s">
        <v>17</v>
      </c>
      <c r="E27" s="14">
        <f>VLOOKUP(F27,[1]Hulpblad!C$6:D269,2,FALSE)</f>
        <v>1.25</v>
      </c>
      <c r="F27" s="30">
        <v>33</v>
      </c>
      <c r="G27" s="16">
        <f t="shared" si="0"/>
        <v>1.32</v>
      </c>
      <c r="H27" s="15">
        <v>28</v>
      </c>
      <c r="I27" s="17">
        <v>7</v>
      </c>
      <c r="J27" s="18">
        <f t="shared" si="1"/>
        <v>84.848484848484844</v>
      </c>
      <c r="K27" s="19">
        <v>27</v>
      </c>
      <c r="L27" s="19">
        <v>4</v>
      </c>
      <c r="M27" s="18">
        <f t="shared" si="2"/>
        <v>81.818181818181827</v>
      </c>
      <c r="N27" s="20">
        <f t="shared" si="3"/>
        <v>55</v>
      </c>
      <c r="O27" s="21">
        <f t="shared" si="4"/>
        <v>1.1000000000000001</v>
      </c>
      <c r="P27" s="22">
        <f t="shared" si="5"/>
        <v>83.333333333333343</v>
      </c>
      <c r="Q27" s="23">
        <f t="shared" si="6"/>
        <v>83</v>
      </c>
      <c r="R27" s="24"/>
    </row>
    <row r="28" spans="1:18" ht="15.75" x14ac:dyDescent="0.25">
      <c r="A28" s="11">
        <v>27</v>
      </c>
      <c r="B28" s="25">
        <v>45944</v>
      </c>
      <c r="C28" s="26" t="s">
        <v>43</v>
      </c>
      <c r="D28" s="14" t="s">
        <v>17</v>
      </c>
      <c r="E28" s="14">
        <f>VLOOKUP(F28,[1]Hulpblad!C$6:D279,2,FALSE)</f>
        <v>0.95</v>
      </c>
      <c r="F28" s="30">
        <v>26</v>
      </c>
      <c r="G28" s="16">
        <f t="shared" si="0"/>
        <v>1.04</v>
      </c>
      <c r="H28" s="15">
        <v>18</v>
      </c>
      <c r="I28" s="17">
        <v>5</v>
      </c>
      <c r="J28" s="18">
        <f t="shared" si="1"/>
        <v>69.230769230769226</v>
      </c>
      <c r="K28" s="19">
        <v>24</v>
      </c>
      <c r="L28" s="19">
        <v>6</v>
      </c>
      <c r="M28" s="18">
        <f t="shared" si="2"/>
        <v>92.307692307692307</v>
      </c>
      <c r="N28" s="20">
        <f t="shared" si="3"/>
        <v>42</v>
      </c>
      <c r="O28" s="21">
        <f t="shared" si="4"/>
        <v>0.84</v>
      </c>
      <c r="P28" s="22">
        <f t="shared" si="5"/>
        <v>80.769230769230759</v>
      </c>
      <c r="Q28" s="23">
        <f t="shared" si="6"/>
        <v>80</v>
      </c>
      <c r="R28" s="24"/>
    </row>
    <row r="29" spans="1:18" ht="15.75" x14ac:dyDescent="0.25">
      <c r="A29" s="11">
        <v>28</v>
      </c>
      <c r="B29" s="25">
        <v>45948</v>
      </c>
      <c r="C29" s="26" t="s">
        <v>44</v>
      </c>
      <c r="D29" s="14" t="s">
        <v>17</v>
      </c>
      <c r="E29" s="14">
        <f>VLOOKUP(F29,[1]Hulpblad!C$6:D371,2,FALSE)</f>
        <v>1.35</v>
      </c>
      <c r="F29" s="30">
        <v>35</v>
      </c>
      <c r="G29" s="16">
        <f t="shared" si="0"/>
        <v>1.4</v>
      </c>
      <c r="H29" s="15">
        <v>39</v>
      </c>
      <c r="I29" s="17">
        <v>7</v>
      </c>
      <c r="J29" s="18">
        <f t="shared" si="1"/>
        <v>111.42857142857143</v>
      </c>
      <c r="K29" s="19">
        <v>17</v>
      </c>
      <c r="L29" s="19">
        <v>4</v>
      </c>
      <c r="M29" s="18">
        <f t="shared" si="2"/>
        <v>48.571428571428569</v>
      </c>
      <c r="N29" s="20">
        <f t="shared" si="3"/>
        <v>56</v>
      </c>
      <c r="O29" s="21">
        <f t="shared" si="4"/>
        <v>1.1200000000000001</v>
      </c>
      <c r="P29" s="22">
        <f t="shared" si="5"/>
        <v>80.000000000000014</v>
      </c>
      <c r="Q29" s="23">
        <f t="shared" si="6"/>
        <v>80</v>
      </c>
      <c r="R29" s="24"/>
    </row>
    <row r="30" spans="1:18" ht="15.75" x14ac:dyDescent="0.25">
      <c r="A30" s="11">
        <v>29</v>
      </c>
      <c r="B30" s="25">
        <v>45951</v>
      </c>
      <c r="C30" s="26" t="s">
        <v>45</v>
      </c>
      <c r="D30" s="14" t="s">
        <v>17</v>
      </c>
      <c r="E30" s="14">
        <f>VLOOKUP(F30,[1]Hulpblad!C$6:D394,2,FALSE)</f>
        <v>0.65</v>
      </c>
      <c r="F30" s="27">
        <v>22</v>
      </c>
      <c r="G30" s="16">
        <f t="shared" si="0"/>
        <v>0.88</v>
      </c>
      <c r="H30" s="15">
        <v>17</v>
      </c>
      <c r="I30" s="17">
        <v>4</v>
      </c>
      <c r="J30" s="18">
        <f t="shared" si="1"/>
        <v>77.272727272727266</v>
      </c>
      <c r="K30" s="19">
        <v>18</v>
      </c>
      <c r="L30" s="19">
        <v>5</v>
      </c>
      <c r="M30" s="18">
        <f t="shared" si="2"/>
        <v>81.818181818181827</v>
      </c>
      <c r="N30" s="20">
        <f t="shared" si="3"/>
        <v>35</v>
      </c>
      <c r="O30" s="21">
        <f t="shared" si="4"/>
        <v>0.7</v>
      </c>
      <c r="P30" s="39">
        <f t="shared" si="5"/>
        <v>79.545454545454547</v>
      </c>
      <c r="Q30" s="23">
        <f t="shared" si="6"/>
        <v>79</v>
      </c>
      <c r="R30" s="24"/>
    </row>
    <row r="31" spans="1:18" ht="15.75" x14ac:dyDescent="0.25">
      <c r="A31" s="11">
        <v>30</v>
      </c>
      <c r="B31" s="25">
        <v>45944</v>
      </c>
      <c r="C31" s="26" t="s">
        <v>46</v>
      </c>
      <c r="D31" s="14" t="s">
        <v>17</v>
      </c>
      <c r="E31" s="14">
        <f>VLOOKUP(F31,[1]Hulpblad!C$6:D206,2,FALSE)</f>
        <v>1.05</v>
      </c>
      <c r="F31" s="30">
        <v>28</v>
      </c>
      <c r="G31" s="16">
        <f t="shared" si="0"/>
        <v>1.1200000000000001</v>
      </c>
      <c r="H31" s="15">
        <v>29</v>
      </c>
      <c r="I31" s="17">
        <v>4</v>
      </c>
      <c r="J31" s="18">
        <f t="shared" si="1"/>
        <v>103.57142857142858</v>
      </c>
      <c r="K31" s="19">
        <v>14</v>
      </c>
      <c r="L31" s="19">
        <v>3</v>
      </c>
      <c r="M31" s="18">
        <f t="shared" si="2"/>
        <v>50</v>
      </c>
      <c r="N31" s="20">
        <f t="shared" si="3"/>
        <v>43</v>
      </c>
      <c r="O31" s="21">
        <f t="shared" si="4"/>
        <v>0.86</v>
      </c>
      <c r="P31" s="22">
        <f t="shared" si="5"/>
        <v>76.785714285714278</v>
      </c>
      <c r="Q31" s="23">
        <f t="shared" si="6"/>
        <v>76</v>
      </c>
      <c r="R31" s="24"/>
    </row>
    <row r="32" spans="1:18" ht="15.75" x14ac:dyDescent="0.25">
      <c r="A32" s="11">
        <v>31</v>
      </c>
      <c r="B32" s="25">
        <v>45951</v>
      </c>
      <c r="C32" s="26" t="s">
        <v>47</v>
      </c>
      <c r="D32" s="14" t="s">
        <v>17</v>
      </c>
      <c r="E32" s="14">
        <f>VLOOKUP(F32,[1]Hulpblad!C$6:D336,2,FALSE)</f>
        <v>0.65</v>
      </c>
      <c r="F32" s="30">
        <v>22</v>
      </c>
      <c r="G32" s="16">
        <f t="shared" si="0"/>
        <v>0.88</v>
      </c>
      <c r="H32" s="15">
        <v>11</v>
      </c>
      <c r="I32" s="17">
        <v>2</v>
      </c>
      <c r="J32" s="18">
        <f t="shared" si="1"/>
        <v>50</v>
      </c>
      <c r="K32" s="19">
        <v>17</v>
      </c>
      <c r="L32" s="19">
        <v>3</v>
      </c>
      <c r="M32" s="18">
        <f t="shared" si="2"/>
        <v>77.272727272727266</v>
      </c>
      <c r="N32" s="20">
        <f t="shared" si="3"/>
        <v>28</v>
      </c>
      <c r="O32" s="21">
        <f t="shared" si="4"/>
        <v>0.56000000000000005</v>
      </c>
      <c r="P32" s="22">
        <f t="shared" si="5"/>
        <v>63.636363636363647</v>
      </c>
      <c r="Q32" s="23">
        <f t="shared" si="6"/>
        <v>63</v>
      </c>
      <c r="R32" s="24"/>
    </row>
    <row r="33" spans="1:18" ht="15.75" x14ac:dyDescent="0.25">
      <c r="A33" s="11">
        <v>32</v>
      </c>
      <c r="B33" s="33">
        <v>45948</v>
      </c>
      <c r="C33" s="34" t="s">
        <v>48</v>
      </c>
      <c r="D33" s="14" t="s">
        <v>17</v>
      </c>
      <c r="E33" s="14">
        <f>VLOOKUP(F33,[1]Hulpblad!C$6:D287,2,FALSE)</f>
        <v>1.25</v>
      </c>
      <c r="F33" s="30">
        <v>33</v>
      </c>
      <c r="G33" s="16">
        <f t="shared" si="0"/>
        <v>1.32</v>
      </c>
      <c r="H33" s="15">
        <v>23</v>
      </c>
      <c r="I33" s="17">
        <v>6</v>
      </c>
      <c r="J33" s="18">
        <f t="shared" si="1"/>
        <v>69.696969696969703</v>
      </c>
      <c r="K33" s="19">
        <v>16</v>
      </c>
      <c r="L33" s="19">
        <v>3</v>
      </c>
      <c r="M33" s="18">
        <f t="shared" si="2"/>
        <v>48.484848484848484</v>
      </c>
      <c r="N33" s="20">
        <f t="shared" si="3"/>
        <v>39</v>
      </c>
      <c r="O33" s="21">
        <f t="shared" si="4"/>
        <v>0.78</v>
      </c>
      <c r="P33" s="22">
        <f t="shared" si="5"/>
        <v>59.090909090909093</v>
      </c>
      <c r="Q33" s="23">
        <f t="shared" si="6"/>
        <v>59</v>
      </c>
      <c r="R33" s="24"/>
    </row>
    <row r="34" spans="1:18" ht="15.75" x14ac:dyDescent="0.25">
      <c r="A34" s="11">
        <v>33</v>
      </c>
      <c r="B34" s="25">
        <v>45949</v>
      </c>
      <c r="C34" s="26" t="s">
        <v>49</v>
      </c>
      <c r="D34" s="14" t="s">
        <v>17</v>
      </c>
      <c r="E34" s="14">
        <f>VLOOKUP(F34,[1]Hulpblad!C$6:D265,2,FALSE)</f>
        <v>1.1499999999999999</v>
      </c>
      <c r="F34" s="30">
        <v>30</v>
      </c>
      <c r="G34" s="16">
        <f t="shared" si="0"/>
        <v>1.2</v>
      </c>
      <c r="H34" s="15">
        <v>16</v>
      </c>
      <c r="I34" s="17">
        <v>2</v>
      </c>
      <c r="J34" s="18">
        <f t="shared" si="1"/>
        <v>53.333333333333336</v>
      </c>
      <c r="K34" s="19">
        <v>18</v>
      </c>
      <c r="L34" s="19">
        <v>6</v>
      </c>
      <c r="M34" s="18">
        <f t="shared" si="2"/>
        <v>60</v>
      </c>
      <c r="N34" s="20">
        <f t="shared" si="3"/>
        <v>34</v>
      </c>
      <c r="O34" s="21">
        <f t="shared" si="4"/>
        <v>0.68</v>
      </c>
      <c r="P34" s="22">
        <f t="shared" si="5"/>
        <v>56.666666666666679</v>
      </c>
      <c r="Q34" s="23">
        <f t="shared" si="6"/>
        <v>56</v>
      </c>
      <c r="R34" s="24"/>
    </row>
  </sheetData>
  <protectedRanges>
    <protectedRange sqref="M2:Q34 J2:J34 G2:G34" name="Fred"/>
  </protectedRanges>
  <conditionalFormatting sqref="P2:Q34">
    <cfRule type="cellIs" dxfId="8" priority="7" stopIfTrue="1" operator="lessThan">
      <formula>79.5</formula>
    </cfRule>
  </conditionalFormatting>
  <conditionalFormatting sqref="P2:Q34">
    <cfRule type="cellIs" dxfId="7" priority="8" stopIfTrue="1" operator="greaterThanOrEqual">
      <formula>120</formula>
    </cfRule>
  </conditionalFormatting>
  <conditionalFormatting sqref="C2:C34">
    <cfRule type="duplicateValues" dxfId="6" priority="6"/>
  </conditionalFormatting>
  <conditionalFormatting sqref="C1:C34">
    <cfRule type="duplicateValues" dxfId="5" priority="5"/>
  </conditionalFormatting>
  <conditionalFormatting sqref="C1:C34">
    <cfRule type="duplicateValues" dxfId="4" priority="4"/>
  </conditionalFormatting>
  <conditionalFormatting sqref="B2:B34">
    <cfRule type="duplicateValues" dxfId="3" priority="2"/>
  </conditionalFormatting>
  <conditionalFormatting sqref="B2:B34">
    <cfRule type="duplicateValues" dxfId="2" priority="3"/>
  </conditionalFormatting>
  <conditionalFormatting sqref="B1:C34">
    <cfRule type="duplicateValues" dxfId="1" priority="1"/>
  </conditionalFormatting>
  <conditionalFormatting sqref="C2:C34">
    <cfRule type="duplicateValues" dxfId="0" priority="9"/>
  </conditionalFormatting>
  <pageMargins left="0.7" right="0.7" top="0.75" bottom="0.75" header="0.3" footer="0.3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2025-10-22T07:27:07Z</dcterms:created>
  <dcterms:modified xsi:type="dcterms:W3CDTF">2025-10-22T07:28:14Z</dcterms:modified>
</cp:coreProperties>
</file>